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jdas_000\Documents\Raft Island Road Project\"/>
    </mc:Choice>
  </mc:AlternateContent>
  <bookViews>
    <workbookView xWindow="0" yWindow="0" windowWidth="15360" windowHeight="7155"/>
  </bookViews>
  <sheets>
    <sheet name=" Actual Budget" sheetId="1" r:id="rId1"/>
    <sheet name="Non-Construction Detail" sheetId="2" r:id="rId2"/>
    <sheet name="Const Detail-Budget" sheetId="3" r:id="rId3"/>
    <sheet name="Const Detail-non-RIIA roads" sheetId="5" r:id="rId4"/>
    <sheet name="Const Detail-Puget" sheetId="6" r:id="rId5"/>
    <sheet name="Const Detail-Looker" sheetId="4" r:id="rId6"/>
  </sheets>
  <definedNames>
    <definedName name="_xlnm.Print_Titles" localSheetId="2">'Const Detail-Budget'!$1:$1</definedName>
    <definedName name="_xlnm.Print_Titles" localSheetId="5">'Const Detail-Looker'!$1:$1</definedName>
    <definedName name="_xlnm.Print_Titles" localSheetId="3">'Const Detail-non-RIIA roads'!$1:$1</definedName>
    <definedName name="_xlnm.Print_Titles" localSheetId="4">'Const Detail-Puget'!$1:$1</definedName>
    <definedName name="_xlnm.Print_Titles" localSheetId="1">'Non-Construction Detail'!$1:$1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9" i="1"/>
  <c r="F49" i="3"/>
  <c r="C30" i="5" l="1"/>
  <c r="C41" i="5"/>
  <c r="C40" i="5"/>
  <c r="F51" i="3"/>
  <c r="F50" i="3"/>
  <c r="F48" i="3"/>
  <c r="C40" i="3"/>
  <c r="C41" i="3"/>
  <c r="C30" i="3"/>
  <c r="F52" i="6" l="1"/>
  <c r="F51" i="6"/>
  <c r="F50" i="6"/>
  <c r="F49" i="6"/>
  <c r="F48" i="6"/>
  <c r="F47" i="6"/>
  <c r="F46" i="6"/>
  <c r="F45" i="6"/>
  <c r="G53" i="6" s="1"/>
  <c r="F42" i="6"/>
  <c r="F41" i="6"/>
  <c r="E40" i="6"/>
  <c r="F40" i="6" s="1"/>
  <c r="F39" i="6"/>
  <c r="F38" i="6"/>
  <c r="F35" i="6"/>
  <c r="F34" i="6"/>
  <c r="F33" i="6"/>
  <c r="F32" i="6"/>
  <c r="F31" i="6"/>
  <c r="F30" i="6"/>
  <c r="F29" i="6"/>
  <c r="F28" i="6"/>
  <c r="F25" i="6"/>
  <c r="F24" i="6"/>
  <c r="F23" i="6"/>
  <c r="E22" i="6"/>
  <c r="F22" i="6" s="1"/>
  <c r="E21" i="6"/>
  <c r="F21" i="6" s="1"/>
  <c r="F18" i="6"/>
  <c r="F17" i="6"/>
  <c r="F16" i="6"/>
  <c r="F15" i="6"/>
  <c r="F12" i="6"/>
  <c r="F11" i="6"/>
  <c r="F10" i="6"/>
  <c r="F9" i="6"/>
  <c r="F8" i="6"/>
  <c r="F7" i="6"/>
  <c r="F6" i="6"/>
  <c r="F5" i="6"/>
  <c r="F4" i="6"/>
  <c r="G13" i="6" l="1"/>
  <c r="G26" i="6"/>
  <c r="G36" i="6"/>
  <c r="G43" i="6"/>
  <c r="G19" i="6"/>
  <c r="A61" i="1"/>
  <c r="A60" i="1"/>
  <c r="A59" i="1"/>
  <c r="A58" i="1"/>
  <c r="E21" i="5"/>
  <c r="H54" i="6" l="1"/>
  <c r="F52" i="5"/>
  <c r="F51" i="5"/>
  <c r="F50" i="5"/>
  <c r="F49" i="5"/>
  <c r="F48" i="5"/>
  <c r="F47" i="5"/>
  <c r="F46" i="5"/>
  <c r="F45" i="5"/>
  <c r="F41" i="5"/>
  <c r="F42" i="5"/>
  <c r="F40" i="5"/>
  <c r="F39" i="5"/>
  <c r="F38" i="5"/>
  <c r="F35" i="5"/>
  <c r="F34" i="5"/>
  <c r="F33" i="5"/>
  <c r="F32" i="5"/>
  <c r="F31" i="5"/>
  <c r="F30" i="5"/>
  <c r="F29" i="5"/>
  <c r="F28" i="5"/>
  <c r="F25" i="5"/>
  <c r="F24" i="5"/>
  <c r="F23" i="5"/>
  <c r="F22" i="5"/>
  <c r="F21" i="5"/>
  <c r="F18" i="5"/>
  <c r="F17" i="5"/>
  <c r="F16" i="5"/>
  <c r="F15" i="5"/>
  <c r="F12" i="5"/>
  <c r="F11" i="5"/>
  <c r="F10" i="5"/>
  <c r="F9" i="5"/>
  <c r="F8" i="5"/>
  <c r="F7" i="5"/>
  <c r="F6" i="5"/>
  <c r="F5" i="5"/>
  <c r="F4" i="5"/>
  <c r="A57" i="1"/>
  <c r="A56" i="1"/>
  <c r="G19" i="5" l="1"/>
  <c r="C57" i="1" s="1"/>
  <c r="G53" i="5"/>
  <c r="C61" i="1" s="1"/>
  <c r="G26" i="5"/>
  <c r="C58" i="1" s="1"/>
  <c r="G43" i="5"/>
  <c r="C60" i="1" s="1"/>
  <c r="G36" i="5"/>
  <c r="C59" i="1" s="1"/>
  <c r="G13" i="5"/>
  <c r="C56" i="1" s="1"/>
  <c r="E22" i="3"/>
  <c r="F22" i="3" s="1"/>
  <c r="E40" i="4"/>
  <c r="F40" i="4" s="1"/>
  <c r="F53" i="3"/>
  <c r="F52" i="3"/>
  <c r="F47" i="3"/>
  <c r="F46" i="3"/>
  <c r="F45" i="3"/>
  <c r="F41" i="3"/>
  <c r="F42" i="3"/>
  <c r="F40" i="3"/>
  <c r="F39" i="3"/>
  <c r="F38" i="3"/>
  <c r="F35" i="3"/>
  <c r="F34" i="3"/>
  <c r="F33" i="3"/>
  <c r="F32" i="3"/>
  <c r="F31" i="3"/>
  <c r="F30" i="3"/>
  <c r="F29" i="3"/>
  <c r="F28" i="3"/>
  <c r="F25" i="3"/>
  <c r="F24" i="3"/>
  <c r="F23" i="3"/>
  <c r="E21" i="3"/>
  <c r="F21" i="3" s="1"/>
  <c r="F18" i="3"/>
  <c r="F17" i="3"/>
  <c r="F16" i="3"/>
  <c r="F15" i="3"/>
  <c r="F12" i="3"/>
  <c r="F11" i="3"/>
  <c r="F10" i="3"/>
  <c r="F9" i="3"/>
  <c r="F8" i="3"/>
  <c r="F7" i="3"/>
  <c r="F6" i="3"/>
  <c r="F5" i="3"/>
  <c r="F4" i="3"/>
  <c r="F21" i="4"/>
  <c r="F52" i="4"/>
  <c r="F51" i="4"/>
  <c r="F50" i="4"/>
  <c r="F49" i="4"/>
  <c r="F48" i="4"/>
  <c r="F47" i="4"/>
  <c r="F46" i="4"/>
  <c r="F45" i="4"/>
  <c r="F42" i="4"/>
  <c r="F41" i="4"/>
  <c r="F39" i="4"/>
  <c r="F38" i="4"/>
  <c r="F35" i="4"/>
  <c r="F34" i="4"/>
  <c r="F33" i="4"/>
  <c r="F32" i="4"/>
  <c r="F31" i="4"/>
  <c r="F30" i="4"/>
  <c r="F29" i="4"/>
  <c r="F28" i="4"/>
  <c r="F25" i="4"/>
  <c r="F24" i="4"/>
  <c r="F23" i="4"/>
  <c r="F22" i="4"/>
  <c r="F18" i="4"/>
  <c r="F17" i="4"/>
  <c r="F16" i="4"/>
  <c r="F15" i="4"/>
  <c r="F12" i="4"/>
  <c r="F11" i="4"/>
  <c r="F10" i="4"/>
  <c r="F9" i="4"/>
  <c r="F8" i="4"/>
  <c r="F7" i="4"/>
  <c r="F6" i="4"/>
  <c r="F5" i="4"/>
  <c r="F4" i="4"/>
  <c r="G13" i="4" l="1"/>
  <c r="C62" i="1"/>
  <c r="C63" i="1" s="1"/>
  <c r="C64" i="1" s="1"/>
  <c r="E64" i="1" s="1"/>
  <c r="G13" i="3"/>
  <c r="G19" i="4"/>
  <c r="H54" i="5"/>
  <c r="G54" i="3"/>
  <c r="G19" i="3"/>
  <c r="G26" i="3"/>
  <c r="G36" i="3"/>
  <c r="G43" i="3"/>
  <c r="G53" i="4"/>
  <c r="G43" i="4"/>
  <c r="G36" i="4"/>
  <c r="G26" i="4"/>
  <c r="H55" i="3" l="1"/>
  <c r="H54" i="4"/>
  <c r="E27" i="2" l="1"/>
  <c r="E25" i="2"/>
  <c r="E24" i="2"/>
  <c r="E23" i="2"/>
  <c r="E22" i="2"/>
  <c r="E21" i="2"/>
  <c r="E18" i="2"/>
  <c r="E17" i="2"/>
  <c r="E16" i="2"/>
  <c r="E13" i="2"/>
  <c r="E10" i="2"/>
  <c r="E7" i="2"/>
  <c r="E6" i="2"/>
  <c r="E5" i="2"/>
  <c r="E4" i="2"/>
  <c r="C42" i="1"/>
  <c r="C41" i="1"/>
  <c r="C29" i="1"/>
  <c r="D29" i="1" s="1"/>
  <c r="C28" i="1"/>
  <c r="D27" i="1"/>
  <c r="A20" i="1"/>
  <c r="A19" i="1"/>
  <c r="A18" i="1"/>
  <c r="A17" i="1"/>
  <c r="A9" i="1"/>
  <c r="A8" i="1"/>
  <c r="A7" i="1"/>
  <c r="A6" i="1"/>
  <c r="A5" i="1"/>
  <c r="A4" i="1"/>
  <c r="F26" i="2" l="1"/>
  <c r="C20" i="1" s="1"/>
  <c r="D20" i="1" s="1"/>
  <c r="C7" i="1"/>
  <c r="D7" i="1" s="1"/>
  <c r="C6" i="1"/>
  <c r="D6" i="1" s="1"/>
  <c r="C9" i="1"/>
  <c r="C4" i="1"/>
  <c r="C5" i="1"/>
  <c r="D5" i="1" s="1"/>
  <c r="C8" i="1"/>
  <c r="D8" i="1" s="1"/>
  <c r="F8" i="2"/>
  <c r="C17" i="1" s="1"/>
  <c r="F14" i="2"/>
  <c r="C18" i="1" s="1"/>
  <c r="D18" i="1" s="1"/>
  <c r="F19" i="2"/>
  <c r="C19" i="1" s="1"/>
  <c r="D19" i="1" s="1"/>
  <c r="C43" i="1"/>
  <c r="C47" i="1"/>
  <c r="C46" i="1"/>
  <c r="D9" i="1" l="1"/>
  <c r="D4" i="1"/>
  <c r="C10" i="1"/>
  <c r="D10" i="1" s="1"/>
  <c r="G27" i="2"/>
  <c r="C21" i="1"/>
  <c r="D21" i="1" s="1"/>
  <c r="D17" i="1"/>
  <c r="C11" i="1" l="1"/>
  <c r="D11" i="1" s="1"/>
  <c r="D12" i="1"/>
  <c r="C22" i="1"/>
  <c r="C23" i="1" s="1"/>
  <c r="D22" i="1"/>
  <c r="C12" i="1" l="1"/>
  <c r="C13" i="1" l="1"/>
  <c r="E12" i="1"/>
  <c r="C24" i="1"/>
  <c r="C30" i="1" s="1"/>
  <c r="C33" i="1" s="1"/>
  <c r="C34" i="1" s="1"/>
  <c r="C36" i="1" l="1"/>
  <c r="C38" i="1" s="1"/>
  <c r="C25" i="1"/>
  <c r="C45" i="1" l="1"/>
  <c r="C48" i="1" s="1"/>
  <c r="C49" i="1" s="1"/>
  <c r="C37" i="1"/>
</calcChain>
</file>

<file path=xl/sharedStrings.xml><?xml version="1.0" encoding="utf-8"?>
<sst xmlns="http://schemas.openxmlformats.org/spreadsheetml/2006/main" count="312" uniqueCount="97">
  <si>
    <t>Construction Items</t>
  </si>
  <si>
    <t>Budget</t>
  </si>
  <si>
    <t>Cost per Lot</t>
  </si>
  <si>
    <t>Contingencies</t>
  </si>
  <si>
    <t>WSST</t>
  </si>
  <si>
    <t>Construction Totals</t>
  </si>
  <si>
    <t>Non-Construction Items</t>
  </si>
  <si>
    <t>Non-Construction Totals</t>
  </si>
  <si>
    <t>Total</t>
  </si>
  <si>
    <t>Land, Loan and Closing Costs</t>
  </si>
  <si>
    <t>Land Payoff</t>
  </si>
  <si>
    <t xml:space="preserve">Commission @ </t>
  </si>
  <si>
    <t>Escrow/Title/Excise Tax @</t>
  </si>
  <si>
    <t>New Loan Application Fee @</t>
  </si>
  <si>
    <t>New Loan Appraisal</t>
  </si>
  <si>
    <t>New Loan Carry</t>
  </si>
  <si>
    <t>Land Cost Totals</t>
  </si>
  <si>
    <t>Grand Total</t>
  </si>
  <si>
    <t>Loan Amount</t>
  </si>
  <si>
    <t>Development Sales Recap</t>
  </si>
  <si>
    <t>Income</t>
  </si>
  <si>
    <t>Retail sale</t>
  </si>
  <si>
    <t>PSE Rebates</t>
  </si>
  <si>
    <t>Costs of Sale</t>
  </si>
  <si>
    <t>Total Development Payback</t>
  </si>
  <si>
    <t>Commissions @</t>
  </si>
  <si>
    <t>Closing Fees/Taxes @</t>
  </si>
  <si>
    <t>Total Profit</t>
  </si>
  <si>
    <t>Profit per Lot</t>
  </si>
  <si>
    <t>Description</t>
  </si>
  <si>
    <t>Quant.</t>
  </si>
  <si>
    <t>Units</t>
  </si>
  <si>
    <t>Unit Price</t>
  </si>
  <si>
    <t>Amount</t>
  </si>
  <si>
    <t>Sub Tot Amt</t>
  </si>
  <si>
    <t>LS</t>
  </si>
  <si>
    <t>Subtotal</t>
  </si>
  <si>
    <t>Prelim. Design/Budgets</t>
  </si>
  <si>
    <t>Mo</t>
  </si>
  <si>
    <t>Construction Phase</t>
  </si>
  <si>
    <t>Final Approval Phase</t>
  </si>
  <si>
    <t>EA</t>
  </si>
  <si>
    <t>LF</t>
  </si>
  <si>
    <t>Foot Notes</t>
  </si>
  <si>
    <t>Sub Tot Cat</t>
  </si>
  <si>
    <t>PLAT ROADS :</t>
  </si>
  <si>
    <t>Mobilization</t>
  </si>
  <si>
    <t>Street Sweep - dust control</t>
  </si>
  <si>
    <t>Hr</t>
  </si>
  <si>
    <t>Temporary Plastic Sheeting</t>
  </si>
  <si>
    <t>SF</t>
  </si>
  <si>
    <t>SY</t>
  </si>
  <si>
    <t>TOTAL :</t>
  </si>
  <si>
    <t>Culvert Protection/Cleaning</t>
  </si>
  <si>
    <t>Traffic Control</t>
  </si>
  <si>
    <t>Pulverizing</t>
  </si>
  <si>
    <t>Subgrade Prep/CSTC</t>
  </si>
  <si>
    <t>Grading</t>
  </si>
  <si>
    <t>1" CSTC</t>
  </si>
  <si>
    <t>Hot Mix Asphalt Paving</t>
  </si>
  <si>
    <t>3" HMA</t>
  </si>
  <si>
    <t>Wedge Curb-for drainage</t>
  </si>
  <si>
    <t>Asphalt Driveway Approach</t>
  </si>
  <si>
    <t>Tons</t>
  </si>
  <si>
    <t>Shouldering/Water Valves/Misc</t>
  </si>
  <si>
    <t>Shouldering</t>
  </si>
  <si>
    <t>Survey Monuments</t>
  </si>
  <si>
    <t>Survey</t>
  </si>
  <si>
    <t>Project Management</t>
  </si>
  <si>
    <t>Bid Phase</t>
  </si>
  <si>
    <t>Miscellaneous Consulting</t>
  </si>
  <si>
    <t>Geotech-Coring for AC/Base depth</t>
  </si>
  <si>
    <t>Geotech-Compaction Soils/HMA</t>
  </si>
  <si>
    <t>Preliminary Temporary Erosion Control/Miscellaneous Work</t>
  </si>
  <si>
    <t>Mailbox Removal/Replacement</t>
  </si>
  <si>
    <t>Water Valve Adjust-Remove/Replace</t>
  </si>
  <si>
    <t>Hrs</t>
  </si>
  <si>
    <t>Speed Humps-incl striping/thermo</t>
  </si>
  <si>
    <t>Alder, Maple and Cedar Lane-can be quantified by lots later</t>
  </si>
  <si>
    <t>Non-RIIA ROADS :</t>
  </si>
  <si>
    <t>RIIA ROADS :</t>
  </si>
  <si>
    <t>Removal Excess</t>
  </si>
  <si>
    <t>CY</t>
  </si>
  <si>
    <t>Final Paving/Speed Humps/Driveways</t>
  </si>
  <si>
    <t>12" N-12 Culverts</t>
  </si>
  <si>
    <t>12" N-12 Flared End Section</t>
  </si>
  <si>
    <t>Subgrade Prep/CSTC/Remove Excess</t>
  </si>
  <si>
    <t>Shouldering/Water Valves/Misc Drainage</t>
  </si>
  <si>
    <t>Concrete Driveway Approach</t>
  </si>
  <si>
    <t>Re-establish Monuments</t>
  </si>
  <si>
    <t>Preliminary Budget Cost Estimate-Raft Island RIIA Roads</t>
  </si>
  <si>
    <t>Speed Humps-incl striping</t>
  </si>
  <si>
    <t>Ditching</t>
  </si>
  <si>
    <t>Type 26M CB w/Beehive Grate</t>
  </si>
  <si>
    <t>8" N-12 Culverts</t>
  </si>
  <si>
    <t>Quarry Spall Pads-3'x3'</t>
  </si>
  <si>
    <t>Rip Rap Pads-4'x6'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</si>
</sst>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0.00&quot; per lf&quot;"/>
    <numFmt numFmtId="167" formatCode="_(* #,##0_);_(* \(#,##0\);_(* &quot;-&quot;??_);_(@_)"/>
    <numFmt numFmtId="168" formatCode="&quot;$&quot;0.00&quot; per SY&quot;"/>
  </numFmts>
  <fonts count="1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138">
    <xf numFmtId="0" fontId="0" fillId="0" borderId="0" xfId="0"/>
    <xf numFmtId="164" fontId="1" fillId="0" borderId="0" xfId="0" quotePrefix="1" applyNumberFormat="1" applyFont="1" applyAlignment="1" applyProtection="1">
      <alignment horizontal="left"/>
    </xf>
    <xf numFmtId="7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1" xfId="0" applyNumberFormat="1" applyFont="1" applyBorder="1" applyAlignment="1" applyProtection="1">
      <alignment horizontal="left"/>
    </xf>
    <xf numFmtId="7" fontId="2" fillId="0" borderId="1" xfId="0" applyNumberFormat="1" applyFont="1" applyBorder="1" applyAlignment="1">
      <alignment horizontal="center"/>
    </xf>
    <xf numFmtId="44" fontId="2" fillId="0" borderId="0" xfId="2" applyFont="1" applyFill="1" applyBorder="1" applyAlignment="1">
      <alignment horizontal="center"/>
    </xf>
    <xf numFmtId="44" fontId="2" fillId="0" borderId="0" xfId="2" applyFont="1"/>
    <xf numFmtId="4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4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9" fontId="2" fillId="0" borderId="0" xfId="3" quotePrefix="1" applyFont="1" applyBorder="1" applyAlignment="1">
      <alignment horizontal="center"/>
    </xf>
    <xf numFmtId="44" fontId="2" fillId="0" borderId="0" xfId="2" applyFont="1" applyBorder="1"/>
    <xf numFmtId="44" fontId="2" fillId="0" borderId="0" xfId="0" applyNumberFormat="1" applyFont="1" applyBorder="1"/>
    <xf numFmtId="7" fontId="2" fillId="0" borderId="0" xfId="0" applyNumberFormat="1" applyFont="1" applyBorder="1"/>
    <xf numFmtId="165" fontId="2" fillId="0" borderId="0" xfId="3" quotePrefix="1" applyNumberFormat="1" applyAlignment="1">
      <alignment horizontal="center"/>
    </xf>
    <xf numFmtId="44" fontId="2" fillId="0" borderId="0" xfId="2" applyNumberFormat="1" applyFont="1"/>
    <xf numFmtId="0" fontId="2" fillId="0" borderId="2" xfId="0" applyFont="1" applyBorder="1" applyAlignment="1">
      <alignment horizontal="right"/>
    </xf>
    <xf numFmtId="44" fontId="2" fillId="0" borderId="2" xfId="2" applyFont="1" applyBorder="1"/>
    <xf numFmtId="44" fontId="2" fillId="0" borderId="2" xfId="0" applyNumberFormat="1" applyFont="1" applyBorder="1"/>
    <xf numFmtId="166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7" fontId="2" fillId="0" borderId="1" xfId="0" applyNumberFormat="1" applyFont="1" applyBorder="1"/>
    <xf numFmtId="0" fontId="2" fillId="0" borderId="0" xfId="0" applyFont="1" applyBorder="1"/>
    <xf numFmtId="0" fontId="0" fillId="0" borderId="3" xfId="0" quotePrefix="1" applyBorder="1" applyAlignment="1">
      <alignment horizontal="left"/>
    </xf>
    <xf numFmtId="9" fontId="2" fillId="0" borderId="3" xfId="3" quotePrefix="1" applyBorder="1" applyAlignment="1">
      <alignment horizontal="center"/>
    </xf>
    <xf numFmtId="44" fontId="2" fillId="0" borderId="3" xfId="2" applyFont="1" applyBorder="1"/>
    <xf numFmtId="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4" fontId="3" fillId="0" borderId="0" xfId="2" applyFont="1" applyBorder="1"/>
    <xf numFmtId="7" fontId="3" fillId="0" borderId="0" xfId="0" applyNumberFormat="1" applyFont="1" applyBorder="1"/>
    <xf numFmtId="44" fontId="2" fillId="0" borderId="0" xfId="2" applyFont="1" applyProtection="1">
      <protection hidden="1"/>
    </xf>
    <xf numFmtId="9" fontId="2" fillId="0" borderId="0" xfId="3" applyFont="1" applyAlignment="1">
      <alignment horizontal="center"/>
    </xf>
    <xf numFmtId="165" fontId="2" fillId="0" borderId="0" xfId="3" quotePrefix="1" applyNumberFormat="1" applyFont="1" applyAlignment="1">
      <alignment horizontal="center"/>
    </xf>
    <xf numFmtId="165" fontId="2" fillId="0" borderId="0" xfId="3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quotePrefix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4" fontId="5" fillId="0" borderId="0" xfId="2" applyFont="1"/>
    <xf numFmtId="0" fontId="1" fillId="0" borderId="4" xfId="0" applyFont="1" applyBorder="1"/>
    <xf numFmtId="7" fontId="2" fillId="0" borderId="4" xfId="0" applyNumberFormat="1" applyFont="1" applyBorder="1"/>
    <xf numFmtId="0" fontId="3" fillId="0" borderId="3" xfId="0" applyFont="1" applyBorder="1"/>
    <xf numFmtId="7" fontId="2" fillId="0" borderId="3" xfId="0" applyNumberFormat="1" applyFont="1" applyBorder="1"/>
    <xf numFmtId="44" fontId="2" fillId="0" borderId="0" xfId="2" quotePrefix="1" applyFont="1" applyAlignment="1"/>
    <xf numFmtId="0" fontId="3" fillId="0" borderId="3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9" fontId="2" fillId="0" borderId="0" xfId="3" quotePrefix="1" applyFont="1" applyAlignment="1">
      <alignment horizontal="center"/>
    </xf>
    <xf numFmtId="0" fontId="1" fillId="0" borderId="2" xfId="0" quotePrefix="1" applyFont="1" applyBorder="1" applyAlignment="1">
      <alignment horizontal="right"/>
    </xf>
    <xf numFmtId="44" fontId="1" fillId="0" borderId="2" xfId="2" applyFont="1" applyBorder="1"/>
    <xf numFmtId="0" fontId="6" fillId="2" borderId="5" xfId="4" applyFont="1" applyFill="1" applyBorder="1" applyAlignment="1">
      <alignment horizontal="center" vertical="center"/>
    </xf>
    <xf numFmtId="0" fontId="6" fillId="2" borderId="5" xfId="4" applyFont="1" applyFill="1" applyBorder="1" applyAlignment="1">
      <alignment horizontal="center" vertical="center" wrapText="1"/>
    </xf>
    <xf numFmtId="44" fontId="6" fillId="2" borderId="5" xfId="2" applyFont="1" applyFill="1" applyBorder="1" applyAlignment="1">
      <alignment horizontal="center" vertical="center"/>
    </xf>
    <xf numFmtId="44" fontId="6" fillId="2" borderId="6" xfId="2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44" fontId="2" fillId="0" borderId="0" xfId="2" applyFont="1" applyBorder="1" applyAlignment="1">
      <alignment vertical="center"/>
    </xf>
    <xf numFmtId="44" fontId="2" fillId="0" borderId="7" xfId="2" applyFont="1" applyBorder="1"/>
    <xf numFmtId="44" fontId="2" fillId="0" borderId="8" xfId="2" applyFont="1" applyBorder="1" applyAlignment="1">
      <alignment vertical="center"/>
    </xf>
    <xf numFmtId="0" fontId="4" fillId="0" borderId="0" xfId="4" applyAlignment="1">
      <alignment vertical="center"/>
    </xf>
    <xf numFmtId="0" fontId="3" fillId="0" borderId="9" xfId="4" applyFont="1" applyBorder="1" applyAlignment="1">
      <alignment horizontal="left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44" fontId="2" fillId="0" borderId="8" xfId="2" applyFont="1" applyBorder="1"/>
    <xf numFmtId="0" fontId="4" fillId="0" borderId="0" xfId="4"/>
    <xf numFmtId="0" fontId="2" fillId="0" borderId="3" xfId="4" applyFont="1" applyBorder="1"/>
    <xf numFmtId="0" fontId="3" fillId="0" borderId="10" xfId="4" applyFont="1" applyBorder="1"/>
    <xf numFmtId="0" fontId="2" fillId="0" borderId="10" xfId="4" applyFont="1" applyBorder="1" applyAlignment="1">
      <alignment horizontal="left"/>
    </xf>
    <xf numFmtId="44" fontId="3" fillId="0" borderId="10" xfId="2" quotePrefix="1" applyFont="1" applyBorder="1" applyAlignment="1">
      <alignment horizontal="left"/>
    </xf>
    <xf numFmtId="44" fontId="3" fillId="0" borderId="11" xfId="2" applyFont="1" applyBorder="1"/>
    <xf numFmtId="0" fontId="2" fillId="0" borderId="9" xfId="4" applyFont="1" applyBorder="1" applyAlignment="1">
      <alignment horizontal="left"/>
    </xf>
    <xf numFmtId="0" fontId="3" fillId="0" borderId="12" xfId="4" quotePrefix="1" applyFont="1" applyBorder="1" applyAlignment="1">
      <alignment horizontal="left"/>
    </xf>
    <xf numFmtId="0" fontId="2" fillId="0" borderId="10" xfId="4" applyFont="1" applyBorder="1"/>
    <xf numFmtId="0" fontId="3" fillId="0" borderId="9" xfId="4" applyFont="1" applyBorder="1"/>
    <xf numFmtId="0" fontId="2" fillId="0" borderId="9" xfId="4" applyFont="1" applyBorder="1"/>
    <xf numFmtId="0" fontId="3" fillId="0" borderId="12" xfId="4" applyFont="1" applyBorder="1"/>
    <xf numFmtId="0" fontId="2" fillId="0" borderId="0" xfId="4" applyFont="1"/>
    <xf numFmtId="0" fontId="2" fillId="2" borderId="13" xfId="4" applyFont="1" applyFill="1" applyBorder="1" applyAlignment="1">
      <alignment vertical="center"/>
    </xf>
    <xf numFmtId="0" fontId="2" fillId="2" borderId="13" xfId="4" applyFont="1" applyFill="1" applyBorder="1" applyAlignment="1">
      <alignment horizontal="left" vertical="center"/>
    </xf>
    <xf numFmtId="44" fontId="3" fillId="2" borderId="13" xfId="2" applyFont="1" applyFill="1" applyBorder="1" applyAlignment="1">
      <alignment vertical="center"/>
    </xf>
    <xf numFmtId="44" fontId="2" fillId="2" borderId="13" xfId="2" applyFont="1" applyFill="1" applyBorder="1" applyAlignment="1">
      <alignment vertical="center"/>
    </xf>
    <xf numFmtId="7" fontId="3" fillId="2" borderId="14" xfId="2" applyNumberFormat="1" applyFont="1" applyFill="1" applyBorder="1" applyAlignment="1">
      <alignment vertical="center"/>
    </xf>
    <xf numFmtId="0" fontId="2" fillId="0" borderId="0" xfId="4" applyFont="1" applyAlignment="1">
      <alignment horizontal="left"/>
    </xf>
    <xf numFmtId="0" fontId="6" fillId="2" borderId="15" xfId="4" applyFont="1" applyFill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2" fillId="0" borderId="16" xfId="4" applyFont="1" applyBorder="1" applyAlignment="1">
      <alignment horizontal="center" vertical="center"/>
    </xf>
    <xf numFmtId="0" fontId="3" fillId="0" borderId="0" xfId="4" quotePrefix="1" applyFont="1" applyBorder="1" applyAlignment="1">
      <alignment horizontal="left" vertical="center"/>
    </xf>
    <xf numFmtId="0" fontId="2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2" fillId="0" borderId="16" xfId="4" applyFont="1" applyBorder="1" applyAlignment="1">
      <alignment horizontal="center"/>
    </xf>
    <xf numFmtId="0" fontId="8" fillId="0" borderId="0" xfId="4" applyFont="1"/>
    <xf numFmtId="0" fontId="2" fillId="0" borderId="9" xfId="4" quotePrefix="1" applyFont="1" applyBorder="1" applyAlignment="1">
      <alignment horizontal="left"/>
    </xf>
    <xf numFmtId="0" fontId="3" fillId="0" borderId="9" xfId="4" quotePrefix="1" applyFont="1" applyBorder="1" applyAlignment="1">
      <alignment horizontal="left"/>
    </xf>
    <xf numFmtId="44" fontId="2" fillId="0" borderId="3" xfId="4" applyNumberFormat="1" applyFont="1" applyBorder="1"/>
    <xf numFmtId="0" fontId="2" fillId="2" borderId="17" xfId="4" applyFont="1" applyFill="1" applyBorder="1" applyAlignment="1">
      <alignment horizontal="center" vertical="center"/>
    </xf>
    <xf numFmtId="0" fontId="2" fillId="2" borderId="18" xfId="4" applyFont="1" applyFill="1" applyBorder="1" applyAlignment="1">
      <alignment vertical="center"/>
    </xf>
    <xf numFmtId="44" fontId="3" fillId="2" borderId="18" xfId="2" applyFont="1" applyFill="1" applyBorder="1" applyAlignment="1">
      <alignment vertical="center"/>
    </xf>
    <xf numFmtId="44" fontId="2" fillId="2" borderId="18" xfId="2" applyFont="1" applyFill="1" applyBorder="1" applyAlignment="1">
      <alignment vertical="center"/>
    </xf>
    <xf numFmtId="44" fontId="3" fillId="2" borderId="19" xfId="2" applyFont="1" applyFill="1" applyBorder="1" applyAlignment="1">
      <alignment vertical="center"/>
    </xf>
    <xf numFmtId="44" fontId="2" fillId="0" borderId="0" xfId="4" applyNumberFormat="1" applyFont="1" applyAlignment="1">
      <alignment vertical="center"/>
    </xf>
    <xf numFmtId="44" fontId="8" fillId="0" borderId="0" xfId="4" applyNumberFormat="1" applyFont="1" applyAlignment="1">
      <alignment vertical="center"/>
    </xf>
    <xf numFmtId="0" fontId="2" fillId="0" borderId="20" xfId="4" applyFont="1" applyBorder="1" applyAlignment="1">
      <alignment horizontal="center"/>
    </xf>
    <xf numFmtId="0" fontId="2" fillId="0" borderId="1" xfId="4" applyFont="1" applyBorder="1"/>
    <xf numFmtId="44" fontId="2" fillId="0" borderId="1" xfId="2" applyFont="1" applyBorder="1"/>
    <xf numFmtId="44" fontId="2" fillId="0" borderId="21" xfId="2" applyFont="1" applyBorder="1"/>
    <xf numFmtId="0" fontId="2" fillId="0" borderId="0" xfId="4" applyFont="1" applyAlignment="1">
      <alignment horizontal="center"/>
    </xf>
    <xf numFmtId="44" fontId="2" fillId="0" borderId="22" xfId="2" applyFont="1" applyBorder="1"/>
    <xf numFmtId="167" fontId="6" fillId="2" borderId="5" xfId="1" applyNumberFormat="1" applyFont="1" applyFill="1" applyBorder="1" applyAlignment="1">
      <alignment horizontal="center" vertical="center"/>
    </xf>
    <xf numFmtId="167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2" fillId="0" borderId="10" xfId="1" applyNumberFormat="1" applyFont="1" applyBorder="1" applyAlignment="1">
      <alignment horizontal="center"/>
    </xf>
    <xf numFmtId="167" fontId="3" fillId="0" borderId="10" xfId="1" applyNumberFormat="1" applyFont="1" applyBorder="1" applyAlignment="1">
      <alignment horizontal="center"/>
    </xf>
    <xf numFmtId="167" fontId="9" fillId="0" borderId="3" xfId="1" applyNumberFormat="1" applyFont="1" applyBorder="1" applyAlignment="1">
      <alignment horizontal="center"/>
    </xf>
    <xf numFmtId="167" fontId="2" fillId="2" borderId="18" xfId="1" applyNumberFormat="1" applyFont="1" applyFill="1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/>
    </xf>
    <xf numFmtId="167" fontId="2" fillId="0" borderId="0" xfId="1" applyNumberFormat="1" applyFont="1" applyAlignment="1">
      <alignment horizontal="center"/>
    </xf>
    <xf numFmtId="0" fontId="2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2" fillId="0" borderId="10" xfId="4" applyFont="1" applyBorder="1" applyAlignment="1">
      <alignment horizontal="center"/>
    </xf>
    <xf numFmtId="0" fontId="2" fillId="0" borderId="3" xfId="4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0" fontId="2" fillId="2" borderId="18" xfId="4" applyFont="1" applyFill="1" applyBorder="1" applyAlignment="1">
      <alignment horizontal="center" vertical="center"/>
    </xf>
    <xf numFmtId="0" fontId="2" fillId="0" borderId="1" xfId="4" applyFont="1" applyBorder="1" applyAlignment="1">
      <alignment horizontal="center"/>
    </xf>
    <xf numFmtId="0" fontId="1" fillId="0" borderId="0" xfId="0" applyFont="1"/>
    <xf numFmtId="0" fontId="2" fillId="0" borderId="18" xfId="0" applyFont="1" applyBorder="1"/>
    <xf numFmtId="7" fontId="2" fillId="0" borderId="18" xfId="0" applyNumberFormat="1" applyFont="1" applyBorder="1"/>
    <xf numFmtId="168" fontId="2" fillId="0" borderId="0" xfId="0" applyNumberFormat="1" applyFont="1"/>
    <xf numFmtId="44" fontId="2" fillId="0" borderId="0" xfId="4" applyNumberFormat="1" applyFont="1"/>
  </cellXfs>
  <cellStyles count="5">
    <cellStyle name="Comma" xfId="1" builtinId="3"/>
    <cellStyle name="Currency" xfId="2" builtinId="4"/>
    <cellStyle name="Normal" xfId="0" builtinId="0"/>
    <cellStyle name="Normal_On-Site Detail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zoomScale="80" zoomScaleNormal="80"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H53" sqref="H53"/>
    </sheetView>
  </sheetViews>
  <sheetFormatPr defaultRowHeight="12.75" x14ac:dyDescent="0.2"/>
  <cols>
    <col min="1" max="1" width="51.140625" style="3" customWidth="1"/>
    <col min="2" max="2" width="11.28515625" style="3" bestFit="1" customWidth="1"/>
    <col min="3" max="3" width="18.85546875" style="2" bestFit="1" customWidth="1"/>
    <col min="4" max="4" width="20.85546875" style="2" hidden="1" customWidth="1"/>
    <col min="5" max="5" width="18.140625" style="2" bestFit="1" customWidth="1"/>
    <col min="6" max="6" width="13.28515625" style="3" customWidth="1"/>
    <col min="7" max="16384" width="9.140625" style="3"/>
  </cols>
  <sheetData>
    <row r="1" spans="1:5" ht="15.75" x14ac:dyDescent="0.25">
      <c r="A1" s="1" t="s">
        <v>90</v>
      </c>
      <c r="B1" s="1"/>
      <c r="E1" s="3"/>
    </row>
    <row r="2" spans="1:5" x14ac:dyDescent="0.2">
      <c r="A2" s="4"/>
      <c r="B2" s="5">
        <v>26952</v>
      </c>
      <c r="C2" s="2" t="s">
        <v>51</v>
      </c>
      <c r="D2" s="5"/>
      <c r="E2" s="3"/>
    </row>
    <row r="3" spans="1:5" ht="13.5" thickBot="1" x14ac:dyDescent="0.25">
      <c r="A3" s="6" t="s">
        <v>0</v>
      </c>
      <c r="B3" s="6"/>
      <c r="C3" s="7" t="s">
        <v>1</v>
      </c>
      <c r="D3" s="7" t="s">
        <v>2</v>
      </c>
      <c r="E3" s="8"/>
    </row>
    <row r="4" spans="1:5" ht="13.5" thickTop="1" x14ac:dyDescent="0.2">
      <c r="A4" s="3" t="str">
        <f>'Const Detail-Budget'!$B$3</f>
        <v>Preliminary Temporary Erosion Control/Miscellaneous Work</v>
      </c>
      <c r="C4" s="9">
        <f>'Const Detail-Budget'!G13</f>
        <v>18500</v>
      </c>
      <c r="D4" s="10" t="e">
        <f>C4/$A$2</f>
        <v>#DIV/0!</v>
      </c>
    </row>
    <row r="5" spans="1:5" x14ac:dyDescent="0.2">
      <c r="A5" s="11" t="str">
        <f>'Const Detail-Budget'!$B$14</f>
        <v>Traffic Control</v>
      </c>
      <c r="B5" s="11"/>
      <c r="C5" s="9">
        <f>'Const Detail-Budget'!G19</f>
        <v>10000</v>
      </c>
      <c r="D5" s="10" t="e">
        <f t="shared" ref="D5:D11" si="0">C5/$A$2</f>
        <v>#DIV/0!</v>
      </c>
    </row>
    <row r="6" spans="1:5" x14ac:dyDescent="0.2">
      <c r="A6" s="12" t="str">
        <f>'Const Detail-Budget'!B20</f>
        <v>Pulverizing</v>
      </c>
      <c r="B6" s="12"/>
      <c r="C6" s="9">
        <f>'Const Detail-Budget'!G26</f>
        <v>24583.875</v>
      </c>
      <c r="D6" s="10" t="e">
        <f t="shared" si="0"/>
        <v>#DIV/0!</v>
      </c>
    </row>
    <row r="7" spans="1:5" x14ac:dyDescent="0.2">
      <c r="A7" s="12" t="str">
        <f>'Const Detail-Budget'!B27</f>
        <v>Subgrade Prep/CSTC/Remove Excess</v>
      </c>
      <c r="B7" s="12"/>
      <c r="C7" s="9">
        <f>'Const Detail-Budget'!G36</f>
        <v>112098</v>
      </c>
      <c r="D7" s="10" t="e">
        <f t="shared" si="0"/>
        <v>#DIV/0!</v>
      </c>
    </row>
    <row r="8" spans="1:5" x14ac:dyDescent="0.2">
      <c r="A8" s="12" t="str">
        <f>'Const Detail-Budget'!B37</f>
        <v>Final Paving/Speed Humps/Driveways</v>
      </c>
      <c r="B8" s="12"/>
      <c r="C8" s="9">
        <f>'Const Detail-Budget'!G43</f>
        <v>521714</v>
      </c>
      <c r="D8" s="10" t="e">
        <f t="shared" si="0"/>
        <v>#DIV/0!</v>
      </c>
    </row>
    <row r="9" spans="1:5" x14ac:dyDescent="0.2">
      <c r="A9" s="13" t="str">
        <f>'Const Detail-Budget'!B44</f>
        <v>Shouldering/Water Valves/Misc Drainage</v>
      </c>
      <c r="B9" s="13"/>
      <c r="C9" s="9">
        <f>'Const Detail-Budget'!G54</f>
        <v>45228.5</v>
      </c>
      <c r="D9" s="10" t="e">
        <f t="shared" si="0"/>
        <v>#DIV/0!</v>
      </c>
      <c r="E9" s="10">
        <f>SUM(C4:C9)</f>
        <v>732124.375</v>
      </c>
    </row>
    <row r="10" spans="1:5" x14ac:dyDescent="0.2">
      <c r="A10" s="14" t="s">
        <v>3</v>
      </c>
      <c r="B10" s="15">
        <v>0.1</v>
      </c>
      <c r="C10" s="16">
        <f>SUM(C4:C9)*B10</f>
        <v>73212.4375</v>
      </c>
      <c r="D10" s="17" t="e">
        <f t="shared" si="0"/>
        <v>#DIV/0!</v>
      </c>
      <c r="E10" s="18"/>
    </row>
    <row r="11" spans="1:5" x14ac:dyDescent="0.2">
      <c r="A11" s="12" t="s">
        <v>4</v>
      </c>
      <c r="B11" s="19">
        <v>7.9000000000000001E-2</v>
      </c>
      <c r="C11" s="20">
        <f>(C4+C5+C6+C7+C8+C9+C10)*B11</f>
        <v>63621.608187500002</v>
      </c>
      <c r="D11" s="10" t="e">
        <f t="shared" si="0"/>
        <v>#DIV/0!</v>
      </c>
    </row>
    <row r="12" spans="1:5" x14ac:dyDescent="0.2">
      <c r="A12" s="21" t="s">
        <v>5</v>
      </c>
      <c r="B12" s="21"/>
      <c r="C12" s="22">
        <f>SUM(C4:C11)</f>
        <v>868958.42068750004</v>
      </c>
      <c r="D12" s="23" t="e">
        <f>SUM(D4:D11)</f>
        <v>#DIV/0!</v>
      </c>
      <c r="E12" s="136">
        <f>C12/B2</f>
        <v>32.240962477274415</v>
      </c>
    </row>
    <row r="13" spans="1:5" hidden="1" x14ac:dyDescent="0.2">
      <c r="A13" s="25" t="s">
        <v>2</v>
      </c>
      <c r="B13" s="25"/>
      <c r="C13" s="16" t="e">
        <f>C12/A2</f>
        <v>#DIV/0!</v>
      </c>
      <c r="D13" s="18"/>
    </row>
    <row r="14" spans="1:5" x14ac:dyDescent="0.2">
      <c r="A14" s="25"/>
      <c r="B14" s="25"/>
      <c r="C14" s="18"/>
      <c r="D14" s="18"/>
    </row>
    <row r="15" spans="1:5" x14ac:dyDescent="0.2">
      <c r="A15" s="25"/>
      <c r="B15" s="25"/>
      <c r="C15" s="18"/>
      <c r="D15" s="18"/>
    </row>
    <row r="16" spans="1:5" s="28" customFormat="1" ht="13.5" thickBot="1" x14ac:dyDescent="0.25">
      <c r="A16" s="26" t="s">
        <v>6</v>
      </c>
      <c r="B16" s="26"/>
      <c r="C16" s="27"/>
      <c r="D16" s="27"/>
      <c r="E16" s="18"/>
    </row>
    <row r="17" spans="1:7" s="28" customFormat="1" ht="13.5" thickTop="1" x14ac:dyDescent="0.2">
      <c r="A17" s="12" t="str">
        <f>'Non-Construction Detail'!A3</f>
        <v>Project Management</v>
      </c>
      <c r="B17" s="12"/>
      <c r="C17" s="16">
        <f>'Non-Construction Detail'!F8</f>
        <v>23040</v>
      </c>
      <c r="D17" s="10" t="e">
        <f>C17/$A$2</f>
        <v>#DIV/0!</v>
      </c>
      <c r="E17" s="18"/>
    </row>
    <row r="18" spans="1:7" x14ac:dyDescent="0.2">
      <c r="A18" s="11" t="str">
        <f>'Non-Construction Detail'!A9</f>
        <v>Survey</v>
      </c>
      <c r="B18" s="11"/>
      <c r="C18" s="9">
        <f>'Non-Construction Detail'!F14</f>
        <v>2500</v>
      </c>
      <c r="D18" s="10" t="e">
        <f t="shared" ref="D18:D20" si="1">C18/$A$2</f>
        <v>#DIV/0!</v>
      </c>
    </row>
    <row r="19" spans="1:7" x14ac:dyDescent="0.2">
      <c r="A19" s="11" t="str">
        <f>'Non-Construction Detail'!A15</f>
        <v>Miscellaneous Consulting</v>
      </c>
      <c r="B19" s="11"/>
      <c r="C19" s="9">
        <f>'Non-Construction Detail'!F19</f>
        <v>7360</v>
      </c>
      <c r="D19" s="10" t="e">
        <f t="shared" si="1"/>
        <v>#DIV/0!</v>
      </c>
    </row>
    <row r="20" spans="1:7" hidden="1" x14ac:dyDescent="0.2">
      <c r="A20" s="11">
        <f>'Non-Construction Detail'!A20</f>
        <v>0</v>
      </c>
      <c r="B20" s="11"/>
      <c r="C20" s="9">
        <f>'Non-Construction Detail'!F26</f>
        <v>0</v>
      </c>
      <c r="D20" s="10" t="e">
        <f t="shared" si="1"/>
        <v>#DIV/0!</v>
      </c>
    </row>
    <row r="21" spans="1:7" x14ac:dyDescent="0.2">
      <c r="A21" s="29" t="s">
        <v>3</v>
      </c>
      <c r="B21" s="30">
        <v>0.1</v>
      </c>
      <c r="C21" s="31">
        <f>B21*SUM(C17:C20)</f>
        <v>3290</v>
      </c>
      <c r="D21" s="10" t="e">
        <f>C21/$A$2</f>
        <v>#DIV/0!</v>
      </c>
      <c r="E21" s="32"/>
    </row>
    <row r="22" spans="1:7" s="28" customFormat="1" x14ac:dyDescent="0.2">
      <c r="A22" s="33" t="s">
        <v>7</v>
      </c>
      <c r="B22" s="33"/>
      <c r="C22" s="16">
        <f>SUM(C17:C21)</f>
        <v>36190</v>
      </c>
      <c r="D22" s="23" t="e">
        <f>SUM(D17:D21)</f>
        <v>#DIV/0!</v>
      </c>
      <c r="E22" s="24"/>
    </row>
    <row r="23" spans="1:7" s="28" customFormat="1" hidden="1" x14ac:dyDescent="0.2">
      <c r="A23" s="33" t="s">
        <v>2</v>
      </c>
      <c r="B23" s="33"/>
      <c r="C23" s="16" t="e">
        <f>C22/$A2</f>
        <v>#DIV/0!</v>
      </c>
      <c r="D23" s="18"/>
      <c r="E23" s="18"/>
    </row>
    <row r="24" spans="1:7" s="28" customFormat="1" ht="15.75" x14ac:dyDescent="0.25">
      <c r="A24" s="34" t="s">
        <v>8</v>
      </c>
      <c r="B24" s="34"/>
      <c r="C24" s="35">
        <f>C12+C22</f>
        <v>905148.42068750004</v>
      </c>
      <c r="D24" s="36"/>
      <c r="E24" s="36"/>
      <c r="F24" s="18"/>
    </row>
    <row r="25" spans="1:7" hidden="1" x14ac:dyDescent="0.2">
      <c r="A25" s="4" t="s">
        <v>2</v>
      </c>
      <c r="B25" s="4"/>
      <c r="C25" s="16" t="e">
        <f>C24/$A$2</f>
        <v>#DIV/0!</v>
      </c>
      <c r="D25" s="18"/>
      <c r="E25" s="36"/>
      <c r="F25"/>
      <c r="G25"/>
    </row>
    <row r="26" spans="1:7" s="28" customFormat="1" ht="13.5" hidden="1" thickBot="1" x14ac:dyDescent="0.25">
      <c r="A26" s="26" t="s">
        <v>9</v>
      </c>
      <c r="B26" s="26"/>
      <c r="C26" s="26"/>
      <c r="D26" s="27"/>
      <c r="E26" s="16"/>
      <c r="F26" s="18"/>
      <c r="G26" s="16"/>
    </row>
    <row r="27" spans="1:7" s="28" customFormat="1" hidden="1" x14ac:dyDescent="0.2">
      <c r="A27" s="11" t="s">
        <v>10</v>
      </c>
      <c r="B27" s="11"/>
      <c r="C27" s="16">
        <v>0</v>
      </c>
      <c r="D27" s="10" t="e">
        <f t="shared" ref="D27:D29" si="2">C27/$A$2</f>
        <v>#DIV/0!</v>
      </c>
      <c r="E27" s="37"/>
      <c r="F27" s="18"/>
    </row>
    <row r="28" spans="1:7" s="28" customFormat="1" hidden="1" x14ac:dyDescent="0.2">
      <c r="A28" s="11" t="s">
        <v>11</v>
      </c>
      <c r="B28" s="38">
        <v>0</v>
      </c>
      <c r="C28" s="16">
        <f>C27*B28</f>
        <v>0</v>
      </c>
      <c r="D28" s="10"/>
      <c r="E28" s="37"/>
      <c r="F28" s="18"/>
    </row>
    <row r="29" spans="1:7" hidden="1" x14ac:dyDescent="0.2">
      <c r="A29" s="12" t="s">
        <v>12</v>
      </c>
      <c r="B29" s="39">
        <v>5.0000000000000001E-3</v>
      </c>
      <c r="C29" s="16">
        <f>C27*B29</f>
        <v>0</v>
      </c>
      <c r="D29" s="10" t="e">
        <f t="shared" si="2"/>
        <v>#DIV/0!</v>
      </c>
      <c r="E29" s="37"/>
      <c r="F29" s="2"/>
    </row>
    <row r="30" spans="1:7" hidden="1" x14ac:dyDescent="0.2">
      <c r="A30" s="11" t="s">
        <v>13</v>
      </c>
      <c r="B30" s="40">
        <v>0</v>
      </c>
      <c r="C30" s="16">
        <f>(C24+C27+C28+C29+C31+C32)*B30</f>
        <v>0</v>
      </c>
      <c r="E30" s="37"/>
      <c r="F30" s="2"/>
    </row>
    <row r="31" spans="1:7" hidden="1" x14ac:dyDescent="0.2">
      <c r="A31" s="41" t="s">
        <v>14</v>
      </c>
      <c r="B31" s="41"/>
      <c r="C31" s="16"/>
      <c r="E31" s="37"/>
      <c r="F31" s="2"/>
    </row>
    <row r="32" spans="1:7" hidden="1" x14ac:dyDescent="0.2">
      <c r="A32" s="11" t="s">
        <v>15</v>
      </c>
      <c r="B32" s="11"/>
      <c r="C32" s="9"/>
      <c r="E32" s="37"/>
      <c r="F32" s="2"/>
      <c r="G32" s="10"/>
    </row>
    <row r="33" spans="1:7" s="28" customFormat="1" hidden="1" x14ac:dyDescent="0.2">
      <c r="A33" s="42" t="s">
        <v>16</v>
      </c>
      <c r="B33" s="42"/>
      <c r="C33" s="22">
        <f>SUM(C27:C32)</f>
        <v>0</v>
      </c>
      <c r="E33" s="16"/>
      <c r="F33" s="2"/>
      <c r="G33" s="16"/>
    </row>
    <row r="34" spans="1:7" s="28" customFormat="1" hidden="1" x14ac:dyDescent="0.2">
      <c r="A34" s="33" t="s">
        <v>2</v>
      </c>
      <c r="B34" s="33"/>
      <c r="C34" s="16" t="e">
        <f>C33/$A2</f>
        <v>#DIV/0!</v>
      </c>
      <c r="D34" s="18"/>
      <c r="E34" s="16"/>
      <c r="F34" s="18"/>
      <c r="G34" s="16"/>
    </row>
    <row r="35" spans="1:7" s="28" customFormat="1" hidden="1" x14ac:dyDescent="0.2">
      <c r="A35" s="33"/>
      <c r="B35" s="33"/>
      <c r="C35" s="16"/>
      <c r="D35" s="18"/>
      <c r="E35" s="16"/>
      <c r="F35" s="18"/>
      <c r="G35" s="17"/>
    </row>
    <row r="36" spans="1:7" s="28" customFormat="1" ht="15.75" hidden="1" x14ac:dyDescent="0.25">
      <c r="A36" s="43" t="s">
        <v>17</v>
      </c>
      <c r="B36" s="43"/>
      <c r="C36" s="35">
        <f>C33+C24</f>
        <v>905148.42068750004</v>
      </c>
      <c r="D36" s="36"/>
      <c r="E36" s="35"/>
      <c r="F36" s="36"/>
    </row>
    <row r="37" spans="1:7" hidden="1" x14ac:dyDescent="0.2">
      <c r="A37" s="4" t="s">
        <v>2</v>
      </c>
      <c r="B37" s="4"/>
      <c r="C37" s="35" t="e">
        <f>C36/$A$2</f>
        <v>#DIV/0!</v>
      </c>
      <c r="D37" s="18"/>
      <c r="E37" s="35"/>
      <c r="F37" s="36"/>
      <c r="G37" s="2"/>
    </row>
    <row r="38" spans="1:7" ht="18" hidden="1" x14ac:dyDescent="0.25">
      <c r="A38" s="44" t="s">
        <v>18</v>
      </c>
      <c r="B38" s="44"/>
      <c r="C38" s="45">
        <f>C36</f>
        <v>905148.42068750004</v>
      </c>
      <c r="E38" s="9"/>
      <c r="F38" s="2"/>
    </row>
    <row r="39" spans="1:7" ht="15.75" hidden="1" x14ac:dyDescent="0.25">
      <c r="A39" s="46" t="s">
        <v>19</v>
      </c>
      <c r="B39" s="46"/>
      <c r="C39" s="46"/>
      <c r="D39" s="47"/>
      <c r="E39" s="16"/>
      <c r="F39" s="18"/>
    </row>
    <row r="40" spans="1:7" hidden="1" x14ac:dyDescent="0.2">
      <c r="A40" s="48" t="s">
        <v>20</v>
      </c>
      <c r="B40" s="48"/>
      <c r="C40" s="48"/>
      <c r="D40" s="49"/>
      <c r="E40" s="9"/>
      <c r="F40" s="2"/>
    </row>
    <row r="41" spans="1:7" hidden="1" x14ac:dyDescent="0.2">
      <c r="A41" s="11" t="s">
        <v>21</v>
      </c>
      <c r="B41" s="50">
        <v>0</v>
      </c>
      <c r="C41" s="9" t="e">
        <f>B41*#REF!</f>
        <v>#REF!</v>
      </c>
      <c r="E41" s="9"/>
      <c r="F41" s="2"/>
    </row>
    <row r="42" spans="1:7" hidden="1" x14ac:dyDescent="0.2">
      <c r="A42" s="11" t="s">
        <v>22</v>
      </c>
      <c r="B42" s="50">
        <v>1361.73</v>
      </c>
      <c r="C42" s="9" t="e">
        <f>B42*#REF!</f>
        <v>#REF!</v>
      </c>
      <c r="E42" s="9"/>
      <c r="F42" s="2"/>
    </row>
    <row r="43" spans="1:7" hidden="1" x14ac:dyDescent="0.2">
      <c r="C43" s="22" t="e">
        <f>SUM(C41:C42)</f>
        <v>#REF!</v>
      </c>
      <c r="E43" s="9"/>
      <c r="F43" s="2"/>
    </row>
    <row r="44" spans="1:7" hidden="1" x14ac:dyDescent="0.2">
      <c r="A44" s="51" t="s">
        <v>23</v>
      </c>
      <c r="B44" s="52"/>
      <c r="C44" s="52"/>
      <c r="D44" s="16"/>
      <c r="E44" s="9"/>
      <c r="F44" s="2"/>
    </row>
    <row r="45" spans="1:7" hidden="1" x14ac:dyDescent="0.2">
      <c r="A45" s="12" t="s">
        <v>24</v>
      </c>
      <c r="B45" s="12"/>
      <c r="C45" s="9">
        <f>C36</f>
        <v>905148.42068750004</v>
      </c>
      <c r="E45" s="9"/>
      <c r="F45" s="2"/>
    </row>
    <row r="46" spans="1:7" hidden="1" x14ac:dyDescent="0.2">
      <c r="A46" s="12" t="s">
        <v>25</v>
      </c>
      <c r="B46" s="53">
        <v>0</v>
      </c>
      <c r="C46" s="9" t="e">
        <f>B46*C41</f>
        <v>#REF!</v>
      </c>
      <c r="E46" s="9"/>
      <c r="F46" s="2"/>
    </row>
    <row r="47" spans="1:7" hidden="1" x14ac:dyDescent="0.2">
      <c r="A47" s="12" t="s">
        <v>26</v>
      </c>
      <c r="B47" s="53">
        <v>0</v>
      </c>
      <c r="C47" s="9" t="e">
        <f>B47*C41</f>
        <v>#REF!</v>
      </c>
      <c r="E47" s="9"/>
      <c r="F47" s="2"/>
    </row>
    <row r="48" spans="1:7" ht="15.75" hidden="1" x14ac:dyDescent="0.25">
      <c r="A48" s="54" t="s">
        <v>27</v>
      </c>
      <c r="B48" s="54"/>
      <c r="C48" s="55" t="e">
        <f>C43-C45-C46-C47</f>
        <v>#REF!</v>
      </c>
      <c r="E48" s="9"/>
      <c r="F48" s="2"/>
    </row>
    <row r="49" spans="1:6" hidden="1" x14ac:dyDescent="0.2">
      <c r="A49" s="25" t="s">
        <v>28</v>
      </c>
      <c r="B49" s="25"/>
      <c r="C49" s="16" t="e">
        <f>C48/$A$2</f>
        <v>#REF!</v>
      </c>
      <c r="E49" s="9"/>
      <c r="F49" s="2"/>
    </row>
    <row r="50" spans="1:6" x14ac:dyDescent="0.2">
      <c r="A50" s="25"/>
      <c r="B50" s="25"/>
      <c r="C50" s="16"/>
      <c r="E50" s="9"/>
      <c r="F50" s="2"/>
    </row>
    <row r="51" spans="1:6" x14ac:dyDescent="0.2">
      <c r="A51" s="134"/>
      <c r="B51" s="134"/>
      <c r="C51" s="135"/>
    </row>
    <row r="53" spans="1:6" ht="15.75" x14ac:dyDescent="0.25">
      <c r="A53" s="133" t="s">
        <v>78</v>
      </c>
    </row>
    <row r="54" spans="1:6" ht="15.75" x14ac:dyDescent="0.25">
      <c r="A54" s="133"/>
      <c r="B54" s="3">
        <v>3153</v>
      </c>
      <c r="C54" s="2" t="s">
        <v>51</v>
      </c>
    </row>
    <row r="55" spans="1:6" ht="13.5" thickBot="1" x14ac:dyDescent="0.25">
      <c r="A55" s="6" t="s">
        <v>0</v>
      </c>
      <c r="B55" s="6"/>
      <c r="C55" s="7" t="s">
        <v>1</v>
      </c>
    </row>
    <row r="56" spans="1:6" ht="13.5" thickTop="1" x14ac:dyDescent="0.2">
      <c r="A56" s="3" t="str">
        <f>'Const Detail-Budget'!$B$3</f>
        <v>Preliminary Temporary Erosion Control/Miscellaneous Work</v>
      </c>
      <c r="C56" s="9">
        <f>'Const Detail-non-RIIA roads'!G13</f>
        <v>3750</v>
      </c>
    </row>
    <row r="57" spans="1:6" x14ac:dyDescent="0.2">
      <c r="A57" s="11" t="str">
        <f>'Const Detail-Budget'!$B$14</f>
        <v>Traffic Control</v>
      </c>
      <c r="B57" s="11"/>
      <c r="C57" s="9">
        <f>'Const Detail-non-RIIA roads'!G19</f>
        <v>2500</v>
      </c>
    </row>
    <row r="58" spans="1:6" x14ac:dyDescent="0.2">
      <c r="A58" s="12" t="str">
        <f>'Const Detail-non-RIIA roads'!B20</f>
        <v>Pulverizing</v>
      </c>
      <c r="B58" s="12"/>
      <c r="C58" s="9">
        <f>'Const Detail-non-RIIA roads'!G26</f>
        <v>3008.875</v>
      </c>
    </row>
    <row r="59" spans="1:6" x14ac:dyDescent="0.2">
      <c r="A59" s="12" t="str">
        <f>'Const Detail-non-RIIA roads'!B27</f>
        <v>Subgrade Prep/CSTC/Remove Excess</v>
      </c>
      <c r="B59" s="12"/>
      <c r="C59" s="9">
        <f>'Const Detail-non-RIIA roads'!G36</f>
        <v>13390.5</v>
      </c>
    </row>
    <row r="60" spans="1:6" x14ac:dyDescent="0.2">
      <c r="A60" s="12" t="str">
        <f>'Const Detail-non-RIIA roads'!B37</f>
        <v>Final Paving/Speed Humps/Driveways</v>
      </c>
      <c r="B60" s="12"/>
      <c r="C60" s="9">
        <f>'Const Detail-non-RIIA roads'!G43</f>
        <v>52714</v>
      </c>
    </row>
    <row r="61" spans="1:6" x14ac:dyDescent="0.2">
      <c r="A61" s="13" t="str">
        <f>'Const Detail-non-RIIA roads'!B44</f>
        <v>Shouldering/Water Valves/Misc</v>
      </c>
      <c r="B61" s="13"/>
      <c r="C61" s="9">
        <f>'Const Detail-non-RIIA roads'!G53</f>
        <v>5691</v>
      </c>
      <c r="E61" s="10">
        <f>SUM(C56:C61)</f>
        <v>81054.375</v>
      </c>
    </row>
    <row r="62" spans="1:6" x14ac:dyDescent="0.2">
      <c r="A62" s="14" t="s">
        <v>3</v>
      </c>
      <c r="B62" s="15">
        <v>0.1</v>
      </c>
      <c r="C62" s="16">
        <f>SUM(C56:C61)*B62</f>
        <v>8105.4375</v>
      </c>
    </row>
    <row r="63" spans="1:6" x14ac:dyDescent="0.2">
      <c r="A63" s="12" t="s">
        <v>4</v>
      </c>
      <c r="B63" s="19">
        <v>7.9000000000000001E-2</v>
      </c>
      <c r="C63" s="20">
        <f>(C56+C57+C58+C59+C60+C61+C62)*B63</f>
        <v>7043.6251874999998</v>
      </c>
    </row>
    <row r="64" spans="1:6" x14ac:dyDescent="0.2">
      <c r="A64" s="21" t="s">
        <v>5</v>
      </c>
      <c r="B64" s="21"/>
      <c r="C64" s="22">
        <f>SUM(C56:C63)</f>
        <v>96203.437687500002</v>
      </c>
      <c r="E64" s="136">
        <f>C64/B54</f>
        <v>30.511715092768792</v>
      </c>
    </row>
  </sheetData>
  <pageMargins left="1.1599999999999999" right="0.5" top="0.5" bottom="0.6" header="0.25" footer="0.25"/>
  <pageSetup scale="89" orientation="portrait" horizontalDpi="300" verticalDpi="300" r:id="rId1"/>
  <headerFooter alignWithMargins="0">
    <oddFooter>&amp;L&amp;A 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="80" zoomScaleNormal="80" workbookViewId="0">
      <pane xSplit="1" ySplit="1" topLeftCell="B2" activePane="bottomRight" state="frozen"/>
      <selection activeCell="H53" sqref="H53"/>
      <selection pane="topRight" activeCell="H53" sqref="H53"/>
      <selection pane="bottomLeft" activeCell="H53" sqref="H53"/>
      <selection pane="bottomRight" activeCell="H53" sqref="H53"/>
    </sheetView>
  </sheetViews>
  <sheetFormatPr defaultRowHeight="15" x14ac:dyDescent="0.2"/>
  <cols>
    <col min="1" max="1" width="34.140625" style="84" customWidth="1"/>
    <col min="2" max="2" width="7.42578125" style="84" customWidth="1"/>
    <col min="3" max="3" width="5.5703125" style="90" customWidth="1"/>
    <col min="4" max="4" width="12.140625" style="84" customWidth="1"/>
    <col min="5" max="5" width="13.28515625" style="9" customWidth="1"/>
    <col min="6" max="6" width="16.140625" style="9" bestFit="1" customWidth="1"/>
    <col min="7" max="7" width="15.5703125" style="9" customWidth="1"/>
    <col min="8" max="8" width="9.140625" style="72"/>
    <col min="9" max="9" width="10.140625" style="72" customWidth="1"/>
    <col min="10" max="10" width="10.85546875" style="72" customWidth="1"/>
    <col min="11" max="11" width="10.42578125" style="72" bestFit="1" customWidth="1"/>
    <col min="12" max="16384" width="9.140625" style="72"/>
  </cols>
  <sheetData>
    <row r="1" spans="1:7" s="60" customFormat="1" ht="33" customHeight="1" thickTop="1" thickBot="1" x14ac:dyDescent="0.25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33</v>
      </c>
      <c r="F1" s="58" t="s">
        <v>34</v>
      </c>
      <c r="G1" s="59" t="s">
        <v>8</v>
      </c>
    </row>
    <row r="2" spans="1:7" s="67" customFormat="1" ht="15" customHeight="1" x14ac:dyDescent="0.2">
      <c r="A2" s="61" t="s">
        <v>6</v>
      </c>
      <c r="B2" s="62"/>
      <c r="C2" s="61"/>
      <c r="D2" s="63"/>
      <c r="E2" s="64"/>
      <c r="F2" s="65"/>
      <c r="G2" s="66"/>
    </row>
    <row r="3" spans="1:7" x14ac:dyDescent="0.2">
      <c r="A3" s="68" t="s">
        <v>68</v>
      </c>
      <c r="B3" s="69"/>
      <c r="C3" s="70"/>
      <c r="D3" s="69"/>
      <c r="E3" s="16"/>
      <c r="F3" s="65"/>
      <c r="G3" s="71"/>
    </row>
    <row r="4" spans="1:7" ht="15" customHeight="1" x14ac:dyDescent="0.2">
      <c r="A4" s="82" t="s">
        <v>37</v>
      </c>
      <c r="B4" s="73">
        <v>66</v>
      </c>
      <c r="C4" s="70" t="s">
        <v>76</v>
      </c>
      <c r="D4" s="31">
        <v>115</v>
      </c>
      <c r="E4" s="31">
        <f t="shared" ref="E4:E7" si="0">D4*B4</f>
        <v>7590</v>
      </c>
      <c r="F4" s="65"/>
      <c r="G4" s="71"/>
    </row>
    <row r="5" spans="1:7" x14ac:dyDescent="0.2">
      <c r="A5" s="82" t="s">
        <v>69</v>
      </c>
      <c r="B5" s="73">
        <v>20</v>
      </c>
      <c r="C5" s="70" t="s">
        <v>76</v>
      </c>
      <c r="D5" s="31">
        <v>115</v>
      </c>
      <c r="E5" s="31">
        <f t="shared" si="0"/>
        <v>2300</v>
      </c>
      <c r="F5" s="65"/>
      <c r="G5" s="71"/>
    </row>
    <row r="6" spans="1:7" ht="15.75" customHeight="1" x14ac:dyDescent="0.2">
      <c r="A6" s="78" t="s">
        <v>39</v>
      </c>
      <c r="B6" s="73">
        <v>3</v>
      </c>
      <c r="C6" s="70" t="s">
        <v>38</v>
      </c>
      <c r="D6" s="31">
        <v>4000</v>
      </c>
      <c r="E6" s="31">
        <f t="shared" si="0"/>
        <v>12000</v>
      </c>
      <c r="F6" s="65"/>
      <c r="G6" s="71"/>
    </row>
    <row r="7" spans="1:7" ht="15.75" customHeight="1" x14ac:dyDescent="0.2">
      <c r="A7" s="82" t="s">
        <v>40</v>
      </c>
      <c r="B7" s="73">
        <v>10</v>
      </c>
      <c r="C7" s="70" t="s">
        <v>76</v>
      </c>
      <c r="D7" s="31">
        <v>115</v>
      </c>
      <c r="E7" s="31">
        <f t="shared" si="0"/>
        <v>1150</v>
      </c>
      <c r="F7" s="65"/>
      <c r="G7" s="71"/>
    </row>
    <row r="8" spans="1:7" x14ac:dyDescent="0.2">
      <c r="A8" s="74"/>
      <c r="B8" s="74"/>
      <c r="C8" s="75"/>
      <c r="D8" s="115"/>
      <c r="E8" s="76" t="s">
        <v>36</v>
      </c>
      <c r="F8" s="77">
        <f>SUM(E4:E7)</f>
        <v>23040</v>
      </c>
      <c r="G8" s="71"/>
    </row>
    <row r="9" spans="1:7" x14ac:dyDescent="0.2">
      <c r="A9" s="68" t="s">
        <v>67</v>
      </c>
      <c r="B9" s="69"/>
      <c r="C9" s="70"/>
      <c r="D9" s="69"/>
      <c r="E9" s="16"/>
      <c r="F9" s="65"/>
      <c r="G9" s="71"/>
    </row>
    <row r="10" spans="1:7" x14ac:dyDescent="0.2">
      <c r="A10" s="70" t="s">
        <v>89</v>
      </c>
      <c r="B10" s="73">
        <v>5</v>
      </c>
      <c r="C10" s="70" t="s">
        <v>41</v>
      </c>
      <c r="D10" s="31">
        <v>500</v>
      </c>
      <c r="E10" s="31">
        <f>D10*B10</f>
        <v>2500</v>
      </c>
      <c r="F10" s="65"/>
      <c r="G10" s="71"/>
    </row>
    <row r="11" spans="1:7" hidden="1" x14ac:dyDescent="0.2">
      <c r="A11" s="70"/>
      <c r="B11" s="73"/>
      <c r="C11" s="70"/>
      <c r="D11" s="31"/>
      <c r="E11" s="31"/>
      <c r="F11" s="65"/>
      <c r="G11" s="71"/>
    </row>
    <row r="12" spans="1:7" hidden="1" x14ac:dyDescent="0.2">
      <c r="A12" s="70"/>
      <c r="B12" s="73"/>
      <c r="C12" s="70"/>
      <c r="D12" s="31"/>
      <c r="E12" s="31"/>
      <c r="F12" s="65"/>
      <c r="G12" s="71"/>
    </row>
    <row r="13" spans="1:7" hidden="1" x14ac:dyDescent="0.2">
      <c r="A13" s="78"/>
      <c r="B13" s="73"/>
      <c r="C13" s="70"/>
      <c r="D13" s="31"/>
      <c r="E13" s="31">
        <f>D13*B13</f>
        <v>0</v>
      </c>
      <c r="F13" s="65"/>
      <c r="G13" s="71"/>
    </row>
    <row r="14" spans="1:7" x14ac:dyDescent="0.2">
      <c r="A14" s="79"/>
      <c r="B14" s="80"/>
      <c r="C14" s="75"/>
      <c r="D14" s="80"/>
      <c r="E14" s="76" t="s">
        <v>36</v>
      </c>
      <c r="F14" s="77">
        <f>SUM(E10:E13)</f>
        <v>2500</v>
      </c>
      <c r="G14" s="71"/>
    </row>
    <row r="15" spans="1:7" ht="15.75" customHeight="1" x14ac:dyDescent="0.2">
      <c r="A15" s="68" t="s">
        <v>70</v>
      </c>
      <c r="B15" s="69"/>
      <c r="C15" s="70"/>
      <c r="D15" s="69"/>
      <c r="E15" s="16"/>
      <c r="F15" s="65"/>
      <c r="G15" s="71"/>
    </row>
    <row r="16" spans="1:7" x14ac:dyDescent="0.2">
      <c r="A16" s="78" t="s">
        <v>71</v>
      </c>
      <c r="B16" s="73">
        <v>1</v>
      </c>
      <c r="C16" s="70" t="s">
        <v>35</v>
      </c>
      <c r="D16" s="31">
        <v>2360</v>
      </c>
      <c r="E16" s="31">
        <f>D16*B16</f>
        <v>2360</v>
      </c>
      <c r="F16" s="65"/>
      <c r="G16" s="71"/>
    </row>
    <row r="17" spans="1:7" x14ac:dyDescent="0.2">
      <c r="A17" s="78" t="s">
        <v>72</v>
      </c>
      <c r="B17" s="73">
        <v>1</v>
      </c>
      <c r="C17" s="70" t="s">
        <v>35</v>
      </c>
      <c r="D17" s="31">
        <v>5000</v>
      </c>
      <c r="E17" s="31">
        <f>D17*B17</f>
        <v>5000</v>
      </c>
      <c r="F17" s="65"/>
      <c r="G17" s="71"/>
    </row>
    <row r="18" spans="1:7" x14ac:dyDescent="0.2">
      <c r="A18" s="78"/>
      <c r="B18" s="73"/>
      <c r="C18" s="70"/>
      <c r="D18" s="31"/>
      <c r="E18" s="31">
        <f>D18*B18</f>
        <v>0</v>
      </c>
      <c r="F18" s="65"/>
      <c r="G18" s="71"/>
    </row>
    <row r="19" spans="1:7" x14ac:dyDescent="0.2">
      <c r="A19" s="79"/>
      <c r="B19" s="80"/>
      <c r="C19" s="75"/>
      <c r="D19" s="80"/>
      <c r="E19" s="76" t="s">
        <v>36</v>
      </c>
      <c r="F19" s="77">
        <f>SUM(E16:E18)</f>
        <v>7360</v>
      </c>
      <c r="G19" s="71"/>
    </row>
    <row r="20" spans="1:7" hidden="1" x14ac:dyDescent="0.2">
      <c r="A20" s="68"/>
      <c r="B20" s="69"/>
      <c r="C20" s="70"/>
      <c r="D20" s="69"/>
      <c r="E20" s="16"/>
      <c r="F20" s="65"/>
      <c r="G20" s="71"/>
    </row>
    <row r="21" spans="1:7" hidden="1" x14ac:dyDescent="0.2">
      <c r="A21" s="78"/>
      <c r="B21" s="73"/>
      <c r="C21" s="70"/>
      <c r="D21" s="31"/>
      <c r="E21" s="31">
        <f t="shared" ref="E21:E25" si="1">D21*B21</f>
        <v>0</v>
      </c>
      <c r="F21" s="65"/>
      <c r="G21" s="71"/>
    </row>
    <row r="22" spans="1:7" hidden="1" x14ac:dyDescent="0.2">
      <c r="A22" s="78"/>
      <c r="B22" s="73"/>
      <c r="C22" s="70"/>
      <c r="D22" s="31"/>
      <c r="E22" s="31">
        <f t="shared" si="1"/>
        <v>0</v>
      </c>
      <c r="F22" s="65"/>
      <c r="G22" s="71"/>
    </row>
    <row r="23" spans="1:7" hidden="1" x14ac:dyDescent="0.2">
      <c r="A23" s="78"/>
      <c r="B23" s="73"/>
      <c r="C23" s="70"/>
      <c r="D23" s="31"/>
      <c r="E23" s="31">
        <f t="shared" si="1"/>
        <v>0</v>
      </c>
      <c r="F23" s="65"/>
      <c r="G23" s="71"/>
    </row>
    <row r="24" spans="1:7" hidden="1" x14ac:dyDescent="0.2">
      <c r="A24" s="78"/>
      <c r="B24" s="73"/>
      <c r="C24" s="70"/>
      <c r="D24" s="31"/>
      <c r="E24" s="31">
        <f t="shared" si="1"/>
        <v>0</v>
      </c>
      <c r="F24" s="65"/>
      <c r="G24" s="71"/>
    </row>
    <row r="25" spans="1:7" hidden="1" x14ac:dyDescent="0.2">
      <c r="A25" s="78"/>
      <c r="B25" s="73">
        <v>1</v>
      </c>
      <c r="C25" s="70" t="s">
        <v>35</v>
      </c>
      <c r="D25" s="31"/>
      <c r="E25" s="31">
        <f t="shared" si="1"/>
        <v>0</v>
      </c>
      <c r="F25" s="65"/>
      <c r="G25" s="71"/>
    </row>
    <row r="26" spans="1:7" hidden="1" x14ac:dyDescent="0.2">
      <c r="A26" s="79"/>
      <c r="B26" s="80"/>
      <c r="C26" s="75"/>
      <c r="D26" s="80"/>
      <c r="E26" s="76" t="s">
        <v>36</v>
      </c>
      <c r="F26" s="77">
        <f>SUM(E21:E25)</f>
        <v>0</v>
      </c>
      <c r="G26" s="71"/>
    </row>
    <row r="27" spans="1:7" s="67" customFormat="1" ht="33" customHeight="1" thickBot="1" x14ac:dyDescent="0.25">
      <c r="A27" s="85"/>
      <c r="B27" s="85"/>
      <c r="C27" s="86"/>
      <c r="D27" s="85"/>
      <c r="E27" s="87" t="str">
        <f>A2</f>
        <v>Non-Construction Items</v>
      </c>
      <c r="F27" s="88"/>
      <c r="G27" s="89">
        <f>SUM(F2:F26)</f>
        <v>32900</v>
      </c>
    </row>
    <row r="28" spans="1:7" ht="15.75" thickTop="1" x14ac:dyDescent="0.2"/>
  </sheetData>
  <printOptions gridLines="1" gridLinesSet="0"/>
  <pageMargins left="0.53" right="0.13" top="0.47" bottom="0.56000000000000005" header="0.19" footer="0.28000000000000003"/>
  <pageSetup scale="96" fitToHeight="2" orientation="portrait" horizontalDpi="4294967292" r:id="rId1"/>
  <headerFooter alignWithMargins="0">
    <oddHeader>&amp;L&amp;A  &amp;D</oddHeader>
    <oddFooter>&amp;L&amp;F&amp;RPage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opLeftCell="A22" zoomScale="75" zoomScaleNormal="75" zoomScaleSheetLayoutView="80" workbookViewId="0">
      <selection activeCell="H53" sqref="H53"/>
    </sheetView>
  </sheetViews>
  <sheetFormatPr defaultRowHeight="15" x14ac:dyDescent="0.2"/>
  <cols>
    <col min="1" max="1" width="8.42578125" style="114" customWidth="1"/>
    <col min="2" max="2" width="33.85546875" style="84" customWidth="1"/>
    <col min="3" max="3" width="13.5703125" style="125" customWidth="1"/>
    <col min="4" max="4" width="6.85546875" style="114" customWidth="1"/>
    <col min="5" max="5" width="12.28515625" style="84" customWidth="1"/>
    <col min="6" max="6" width="15.5703125" style="9" customWidth="1"/>
    <col min="7" max="7" width="16.7109375" style="9" bestFit="1" customWidth="1"/>
    <col min="8" max="8" width="16.5703125" style="9" bestFit="1" customWidth="1"/>
    <col min="9" max="9" width="12.28515625" style="84" customWidth="1"/>
    <col min="10" max="10" width="9.140625" style="84"/>
    <col min="11" max="11" width="13" style="84" customWidth="1"/>
    <col min="12" max="13" width="9.140625" style="84"/>
    <col min="14" max="16384" width="9.140625" style="72"/>
  </cols>
  <sheetData>
    <row r="1" spans="1:13" s="60" customFormat="1" ht="33" customHeight="1" thickTop="1" thickBot="1" x14ac:dyDescent="0.25">
      <c r="A1" s="91" t="s">
        <v>43</v>
      </c>
      <c r="B1" s="56" t="s">
        <v>29</v>
      </c>
      <c r="C1" s="116" t="s">
        <v>30</v>
      </c>
      <c r="D1" s="56" t="s">
        <v>31</v>
      </c>
      <c r="E1" s="57" t="s">
        <v>32</v>
      </c>
      <c r="F1" s="58" t="s">
        <v>33</v>
      </c>
      <c r="G1" s="58" t="s">
        <v>34</v>
      </c>
      <c r="H1" s="59" t="s">
        <v>44</v>
      </c>
      <c r="I1" s="92"/>
      <c r="J1" s="92"/>
      <c r="K1" s="92"/>
      <c r="L1" s="92"/>
      <c r="M1" s="92"/>
    </row>
    <row r="2" spans="1:13" s="67" customFormat="1" ht="15" customHeight="1" x14ac:dyDescent="0.2">
      <c r="A2" s="94"/>
      <c r="B2" s="95" t="s">
        <v>80</v>
      </c>
      <c r="C2" s="117"/>
      <c r="D2" s="126"/>
      <c r="E2" s="63"/>
      <c r="F2" s="64"/>
      <c r="G2" s="65"/>
      <c r="H2" s="66"/>
      <c r="I2" s="96"/>
      <c r="J2" s="96"/>
      <c r="K2" s="96"/>
      <c r="L2" s="96"/>
      <c r="M2" s="96"/>
    </row>
    <row r="3" spans="1:13" x14ac:dyDescent="0.2">
      <c r="A3" s="98"/>
      <c r="B3" s="101" t="s">
        <v>73</v>
      </c>
      <c r="C3" s="118"/>
      <c r="D3" s="127"/>
      <c r="E3" s="69"/>
      <c r="F3" s="16"/>
      <c r="G3" s="65"/>
      <c r="H3" s="71"/>
    </row>
    <row r="4" spans="1:13" x14ac:dyDescent="0.2">
      <c r="A4" s="98"/>
      <c r="B4" s="78" t="s">
        <v>53</v>
      </c>
      <c r="C4" s="119">
        <v>14</v>
      </c>
      <c r="D4" s="127" t="s">
        <v>41</v>
      </c>
      <c r="E4" s="31">
        <v>250</v>
      </c>
      <c r="F4" s="31">
        <f t="shared" ref="F4:F11" si="0">E4*C4</f>
        <v>3500</v>
      </c>
      <c r="G4" s="65"/>
      <c r="H4" s="71"/>
    </row>
    <row r="5" spans="1:13" x14ac:dyDescent="0.2">
      <c r="A5" s="98"/>
      <c r="B5" s="100" t="s">
        <v>74</v>
      </c>
      <c r="C5" s="119">
        <v>50</v>
      </c>
      <c r="D5" s="127" t="s">
        <v>41</v>
      </c>
      <c r="E5" s="31">
        <v>300</v>
      </c>
      <c r="F5" s="31">
        <f t="shared" si="0"/>
        <v>15000</v>
      </c>
      <c r="G5" s="65"/>
      <c r="H5" s="71"/>
    </row>
    <row r="6" spans="1:13" ht="15.75" hidden="1" customHeight="1" x14ac:dyDescent="0.2">
      <c r="A6" s="98"/>
      <c r="B6" s="78"/>
      <c r="C6" s="119"/>
      <c r="D6" s="127"/>
      <c r="E6" s="31"/>
      <c r="F6" s="31">
        <f t="shared" si="0"/>
        <v>0</v>
      </c>
      <c r="G6" s="65"/>
      <c r="H6" s="71"/>
    </row>
    <row r="7" spans="1:13" hidden="1" x14ac:dyDescent="0.2">
      <c r="A7" s="98"/>
      <c r="B7" s="100"/>
      <c r="C7" s="119"/>
      <c r="D7" s="127"/>
      <c r="E7" s="31"/>
      <c r="F7" s="31">
        <f t="shared" si="0"/>
        <v>0</v>
      </c>
      <c r="G7" s="65"/>
      <c r="H7" s="71"/>
    </row>
    <row r="8" spans="1:13" ht="15.75" hidden="1" customHeight="1" x14ac:dyDescent="0.2">
      <c r="A8" s="98"/>
      <c r="B8" s="78"/>
      <c r="C8" s="119"/>
      <c r="D8" s="127"/>
      <c r="E8" s="31"/>
      <c r="F8" s="31">
        <f t="shared" si="0"/>
        <v>0</v>
      </c>
      <c r="G8" s="65"/>
      <c r="H8" s="71"/>
    </row>
    <row r="9" spans="1:13" ht="15.75" hidden="1" customHeight="1" x14ac:dyDescent="0.2">
      <c r="A9" s="98"/>
      <c r="B9" s="78"/>
      <c r="C9" s="119"/>
      <c r="D9" s="127"/>
      <c r="E9" s="31"/>
      <c r="F9" s="31">
        <f>E9*C9</f>
        <v>0</v>
      </c>
      <c r="G9" s="65"/>
      <c r="H9" s="71"/>
    </row>
    <row r="10" spans="1:13" hidden="1" x14ac:dyDescent="0.2">
      <c r="A10" s="98"/>
      <c r="B10" s="100"/>
      <c r="C10" s="119"/>
      <c r="D10" s="127"/>
      <c r="E10" s="31"/>
      <c r="F10" s="31">
        <f t="shared" si="0"/>
        <v>0</v>
      </c>
      <c r="G10" s="65"/>
      <c r="H10" s="71"/>
    </row>
    <row r="11" spans="1:13" ht="15.75" hidden="1" customHeight="1" x14ac:dyDescent="0.2">
      <c r="A11" s="98"/>
      <c r="B11" s="78" t="s">
        <v>47</v>
      </c>
      <c r="C11" s="119">
        <v>0</v>
      </c>
      <c r="D11" s="127" t="s">
        <v>48</v>
      </c>
      <c r="E11" s="31"/>
      <c r="F11" s="31">
        <f t="shared" si="0"/>
        <v>0</v>
      </c>
      <c r="G11" s="65"/>
      <c r="H11" s="71"/>
    </row>
    <row r="12" spans="1:13" ht="15.75" hidden="1" customHeight="1" x14ac:dyDescent="0.2">
      <c r="A12" s="98"/>
      <c r="B12" s="78" t="s">
        <v>49</v>
      </c>
      <c r="C12" s="119">
        <v>0</v>
      </c>
      <c r="D12" s="127" t="s">
        <v>50</v>
      </c>
      <c r="E12" s="31"/>
      <c r="F12" s="31">
        <f>E12*C12</f>
        <v>0</v>
      </c>
      <c r="G12" s="65"/>
      <c r="H12" s="71"/>
    </row>
    <row r="13" spans="1:13" x14ac:dyDescent="0.2">
      <c r="A13" s="98"/>
      <c r="B13" s="74"/>
      <c r="C13" s="121"/>
      <c r="D13" s="128"/>
      <c r="E13" s="75"/>
      <c r="F13" s="76" t="s">
        <v>36</v>
      </c>
      <c r="G13" s="77">
        <f>SUM(F4:F12)</f>
        <v>18500</v>
      </c>
      <c r="H13" s="71"/>
    </row>
    <row r="14" spans="1:13" x14ac:dyDescent="0.2">
      <c r="A14" s="98"/>
      <c r="B14" s="68" t="s">
        <v>54</v>
      </c>
      <c r="C14" s="118"/>
      <c r="D14" s="127"/>
      <c r="E14" s="69"/>
      <c r="F14" s="16"/>
      <c r="G14" s="65"/>
      <c r="H14" s="71"/>
    </row>
    <row r="15" spans="1:13" x14ac:dyDescent="0.2">
      <c r="A15" s="98"/>
      <c r="B15" s="78" t="s">
        <v>54</v>
      </c>
      <c r="C15" s="119">
        <v>1</v>
      </c>
      <c r="D15" s="127" t="s">
        <v>35</v>
      </c>
      <c r="E15" s="31">
        <v>10000</v>
      </c>
      <c r="F15" s="31">
        <f>E15*C15</f>
        <v>10000</v>
      </c>
      <c r="G15" s="65"/>
      <c r="H15" s="71"/>
    </row>
    <row r="16" spans="1:13" ht="15" hidden="1" customHeight="1" x14ac:dyDescent="0.2">
      <c r="A16" s="98"/>
      <c r="B16" s="82"/>
      <c r="C16" s="119"/>
      <c r="D16" s="127"/>
      <c r="E16" s="31"/>
      <c r="F16" s="31">
        <f>E16*C16</f>
        <v>0</v>
      </c>
      <c r="G16" s="65"/>
      <c r="H16" s="71"/>
    </row>
    <row r="17" spans="1:8" hidden="1" x14ac:dyDescent="0.2">
      <c r="A17" s="98"/>
      <c r="B17" s="78"/>
      <c r="C17" s="119"/>
      <c r="D17" s="127"/>
      <c r="E17" s="31"/>
      <c r="F17" s="31">
        <f>E17*C17</f>
        <v>0</v>
      </c>
      <c r="G17" s="65"/>
      <c r="H17" s="71"/>
    </row>
    <row r="18" spans="1:8" ht="15.75" hidden="1" customHeight="1" x14ac:dyDescent="0.2">
      <c r="A18" s="98"/>
      <c r="B18" s="82"/>
      <c r="C18" s="119"/>
      <c r="D18" s="129"/>
      <c r="E18" s="31"/>
      <c r="F18" s="31">
        <f>E18*C18</f>
        <v>0</v>
      </c>
      <c r="G18" s="65"/>
      <c r="H18" s="71"/>
    </row>
    <row r="19" spans="1:8" x14ac:dyDescent="0.2">
      <c r="A19" s="98"/>
      <c r="B19" s="79"/>
      <c r="C19" s="120"/>
      <c r="D19" s="128"/>
      <c r="E19" s="80"/>
      <c r="F19" s="76" t="s">
        <v>36</v>
      </c>
      <c r="G19" s="77">
        <f>SUM(F15:F18)</f>
        <v>10000</v>
      </c>
      <c r="H19" s="71"/>
    </row>
    <row r="20" spans="1:8" x14ac:dyDescent="0.2">
      <c r="A20" s="98"/>
      <c r="B20" s="81" t="s">
        <v>55</v>
      </c>
      <c r="C20" s="118"/>
      <c r="D20" s="127"/>
      <c r="E20" s="69"/>
      <c r="F20" s="16"/>
      <c r="G20" s="65"/>
      <c r="H20" s="71"/>
    </row>
    <row r="21" spans="1:8" x14ac:dyDescent="0.2">
      <c r="A21" s="98"/>
      <c r="B21" s="100" t="s">
        <v>55</v>
      </c>
      <c r="C21" s="119">
        <v>26953</v>
      </c>
      <c r="D21" s="127" t="s">
        <v>51</v>
      </c>
      <c r="E21" s="31">
        <f>0.7*1.25</f>
        <v>0.875</v>
      </c>
      <c r="F21" s="31">
        <f>E21*C21</f>
        <v>23583.875</v>
      </c>
      <c r="G21" s="65"/>
      <c r="H21" s="71"/>
    </row>
    <row r="22" spans="1:8" x14ac:dyDescent="0.2">
      <c r="A22" s="98"/>
      <c r="B22" s="82" t="s">
        <v>46</v>
      </c>
      <c r="C22" s="119">
        <v>1</v>
      </c>
      <c r="D22" s="127" t="s">
        <v>35</v>
      </c>
      <c r="E22" s="31">
        <f>800*1.25</f>
        <v>1000</v>
      </c>
      <c r="F22" s="31">
        <f>E22*C22</f>
        <v>1000</v>
      </c>
      <c r="G22" s="65"/>
      <c r="H22" s="71"/>
    </row>
    <row r="23" spans="1:8" hidden="1" x14ac:dyDescent="0.2">
      <c r="A23" s="98"/>
      <c r="B23" s="82"/>
      <c r="C23" s="119"/>
      <c r="D23" s="127"/>
      <c r="E23" s="31"/>
      <c r="F23" s="31">
        <f t="shared" ref="F23" si="1">E23*C23</f>
        <v>0</v>
      </c>
      <c r="G23" s="65"/>
      <c r="H23" s="71"/>
    </row>
    <row r="24" spans="1:8" hidden="1" x14ac:dyDescent="0.2">
      <c r="A24" s="98"/>
      <c r="B24" s="82"/>
      <c r="C24" s="122"/>
      <c r="D24" s="127"/>
      <c r="E24" s="31"/>
      <c r="F24" s="31">
        <f>E24*C24</f>
        <v>0</v>
      </c>
      <c r="G24" s="65"/>
      <c r="H24" s="71"/>
    </row>
    <row r="25" spans="1:8" hidden="1" x14ac:dyDescent="0.2">
      <c r="A25" s="98"/>
      <c r="B25" s="82"/>
      <c r="C25" s="119"/>
      <c r="D25" s="129"/>
      <c r="E25" s="102"/>
      <c r="F25" s="31">
        <f>E25*C25</f>
        <v>0</v>
      </c>
      <c r="G25" s="65"/>
      <c r="H25" s="71"/>
    </row>
    <row r="26" spans="1:8" x14ac:dyDescent="0.2">
      <c r="A26" s="98"/>
      <c r="B26" s="83"/>
      <c r="C26" s="120"/>
      <c r="D26" s="128"/>
      <c r="E26" s="80"/>
      <c r="F26" s="76" t="s">
        <v>36</v>
      </c>
      <c r="G26" s="77">
        <f>SUM(F21:F24)</f>
        <v>24583.875</v>
      </c>
      <c r="H26" s="71"/>
    </row>
    <row r="27" spans="1:8" x14ac:dyDescent="0.2">
      <c r="A27" s="98"/>
      <c r="B27" s="81" t="s">
        <v>86</v>
      </c>
      <c r="C27" s="118"/>
      <c r="D27" s="127"/>
      <c r="E27" s="69"/>
      <c r="F27" s="16"/>
      <c r="G27" s="65"/>
      <c r="H27" s="71"/>
    </row>
    <row r="28" spans="1:8" x14ac:dyDescent="0.2">
      <c r="A28" s="98"/>
      <c r="B28" s="82" t="s">
        <v>57</v>
      </c>
      <c r="C28" s="119">
        <v>26953</v>
      </c>
      <c r="D28" s="127" t="s">
        <v>51</v>
      </c>
      <c r="E28" s="31">
        <v>1</v>
      </c>
      <c r="F28" s="31">
        <f t="shared" ref="F28" si="2">E28*C28</f>
        <v>26953</v>
      </c>
      <c r="G28" s="65"/>
      <c r="H28" s="71"/>
    </row>
    <row r="29" spans="1:8" x14ac:dyDescent="0.2">
      <c r="A29" s="98"/>
      <c r="B29" s="82" t="s">
        <v>58</v>
      </c>
      <c r="C29" s="119">
        <v>1497</v>
      </c>
      <c r="D29" s="127" t="s">
        <v>63</v>
      </c>
      <c r="E29" s="31">
        <v>35</v>
      </c>
      <c r="F29" s="31">
        <f>E29*C29</f>
        <v>52395</v>
      </c>
      <c r="G29" s="65"/>
      <c r="H29" s="71"/>
    </row>
    <row r="30" spans="1:8" x14ac:dyDescent="0.2">
      <c r="A30" s="98"/>
      <c r="B30" s="82" t="s">
        <v>81</v>
      </c>
      <c r="C30" s="119">
        <f>1500*1.3</f>
        <v>1950</v>
      </c>
      <c r="D30" s="127" t="s">
        <v>82</v>
      </c>
      <c r="E30" s="31">
        <v>15</v>
      </c>
      <c r="F30" s="31">
        <f>E30*C30</f>
        <v>29250</v>
      </c>
      <c r="G30" s="65"/>
      <c r="H30" s="71"/>
    </row>
    <row r="31" spans="1:8" x14ac:dyDescent="0.2">
      <c r="A31" s="98"/>
      <c r="B31" s="82" t="s">
        <v>92</v>
      </c>
      <c r="C31" s="119">
        <v>1000</v>
      </c>
      <c r="D31" s="127" t="s">
        <v>42</v>
      </c>
      <c r="E31" s="31">
        <v>3.5</v>
      </c>
      <c r="F31" s="31">
        <f t="shared" ref="F31" si="3">E31*C31</f>
        <v>3500</v>
      </c>
      <c r="G31" s="65"/>
      <c r="H31" s="71"/>
    </row>
    <row r="32" spans="1:8" hidden="1" x14ac:dyDescent="0.2">
      <c r="A32" s="98"/>
      <c r="B32" s="82"/>
      <c r="C32" s="119"/>
      <c r="D32" s="127"/>
      <c r="E32" s="31"/>
      <c r="F32" s="31">
        <f>E32*C32</f>
        <v>0</v>
      </c>
      <c r="G32" s="65"/>
      <c r="H32" s="71"/>
    </row>
    <row r="33" spans="1:11" hidden="1" x14ac:dyDescent="0.2">
      <c r="A33" s="98"/>
      <c r="B33" s="82"/>
      <c r="C33" s="119"/>
      <c r="D33" s="127"/>
      <c r="E33" s="31"/>
      <c r="F33" s="31">
        <f>E33*C33</f>
        <v>0</v>
      </c>
      <c r="G33" s="65"/>
      <c r="H33" s="71"/>
    </row>
    <row r="34" spans="1:11" hidden="1" x14ac:dyDescent="0.2">
      <c r="A34" s="98"/>
      <c r="B34" s="82"/>
      <c r="C34" s="119"/>
      <c r="D34" s="127"/>
      <c r="E34" s="31"/>
      <c r="F34" s="31">
        <f>E34*C34</f>
        <v>0</v>
      </c>
      <c r="G34" s="65"/>
      <c r="H34" s="71"/>
    </row>
    <row r="35" spans="1:11" hidden="1" x14ac:dyDescent="0.2">
      <c r="A35" s="98"/>
      <c r="B35" s="82"/>
      <c r="C35" s="119"/>
      <c r="D35" s="127"/>
      <c r="E35" s="31"/>
      <c r="F35" s="31">
        <f>E35*C35</f>
        <v>0</v>
      </c>
      <c r="G35" s="65"/>
      <c r="H35" s="71"/>
    </row>
    <row r="36" spans="1:11" x14ac:dyDescent="0.2">
      <c r="A36" s="98"/>
      <c r="B36" s="83"/>
      <c r="C36" s="120"/>
      <c r="D36" s="128"/>
      <c r="E36" s="80"/>
      <c r="F36" s="76" t="s">
        <v>36</v>
      </c>
      <c r="G36" s="77">
        <f>SUM(F28:F35)</f>
        <v>112098</v>
      </c>
      <c r="H36" s="71"/>
    </row>
    <row r="37" spans="1:11" x14ac:dyDescent="0.2">
      <c r="A37" s="98"/>
      <c r="B37" s="81" t="s">
        <v>83</v>
      </c>
      <c r="C37" s="118"/>
      <c r="D37" s="127"/>
      <c r="E37" s="69"/>
      <c r="F37" s="16"/>
      <c r="G37" s="65"/>
      <c r="H37" s="71"/>
    </row>
    <row r="38" spans="1:11" x14ac:dyDescent="0.2">
      <c r="A38" s="98"/>
      <c r="B38" s="82" t="s">
        <v>60</v>
      </c>
      <c r="C38" s="119">
        <v>4813</v>
      </c>
      <c r="D38" s="127" t="s">
        <v>63</v>
      </c>
      <c r="E38" s="31">
        <v>78</v>
      </c>
      <c r="F38" s="31">
        <f>E38*C38</f>
        <v>375414</v>
      </c>
      <c r="G38" s="65"/>
      <c r="H38" s="71"/>
    </row>
    <row r="39" spans="1:11" x14ac:dyDescent="0.2">
      <c r="A39" s="98"/>
      <c r="B39" s="82" t="s">
        <v>61</v>
      </c>
      <c r="C39" s="119">
        <v>1000</v>
      </c>
      <c r="D39" s="127" t="s">
        <v>42</v>
      </c>
      <c r="E39" s="31">
        <v>5</v>
      </c>
      <c r="F39" s="31">
        <f>E39*C39</f>
        <v>5000</v>
      </c>
      <c r="G39" s="65"/>
      <c r="H39" s="71"/>
    </row>
    <row r="40" spans="1:11" x14ac:dyDescent="0.2">
      <c r="A40" s="98"/>
      <c r="B40" s="82" t="s">
        <v>62</v>
      </c>
      <c r="C40" s="119">
        <f>(16*5+10)*30</f>
        <v>2700</v>
      </c>
      <c r="D40" s="127" t="s">
        <v>50</v>
      </c>
      <c r="E40" s="31">
        <v>4</v>
      </c>
      <c r="F40" s="31">
        <f>E40*C40</f>
        <v>10800</v>
      </c>
      <c r="G40" s="65"/>
      <c r="H40" s="71"/>
    </row>
    <row r="41" spans="1:11" x14ac:dyDescent="0.2">
      <c r="A41" s="98"/>
      <c r="B41" s="82" t="s">
        <v>88</v>
      </c>
      <c r="C41" s="119">
        <f>15*100</f>
        <v>1500</v>
      </c>
      <c r="D41" s="127" t="s">
        <v>50</v>
      </c>
      <c r="E41" s="31">
        <v>12</v>
      </c>
      <c r="F41" s="31">
        <f>E41*C41</f>
        <v>18000</v>
      </c>
      <c r="G41" s="65"/>
      <c r="H41" s="71"/>
    </row>
    <row r="42" spans="1:11" x14ac:dyDescent="0.2">
      <c r="A42" s="98"/>
      <c r="B42" s="82" t="s">
        <v>91</v>
      </c>
      <c r="C42" s="119">
        <v>30</v>
      </c>
      <c r="D42" s="127" t="s">
        <v>41</v>
      </c>
      <c r="E42" s="31">
        <v>3750</v>
      </c>
      <c r="F42" s="31">
        <f>E42*C42</f>
        <v>112500</v>
      </c>
      <c r="G42" s="65"/>
      <c r="H42" s="71"/>
      <c r="K42" s="137"/>
    </row>
    <row r="43" spans="1:11" x14ac:dyDescent="0.2">
      <c r="A43" s="98"/>
      <c r="B43" s="83"/>
      <c r="C43" s="120"/>
      <c r="D43" s="128"/>
      <c r="E43" s="80"/>
      <c r="F43" s="76" t="s">
        <v>36</v>
      </c>
      <c r="G43" s="77">
        <f>SUM(F38:F42)</f>
        <v>521714</v>
      </c>
      <c r="H43" s="71"/>
    </row>
    <row r="44" spans="1:11" x14ac:dyDescent="0.2">
      <c r="A44" s="98"/>
      <c r="B44" s="68" t="s">
        <v>87</v>
      </c>
      <c r="C44" s="118"/>
      <c r="D44" s="127"/>
      <c r="E44" s="69"/>
      <c r="F44" s="16"/>
      <c r="G44" s="65"/>
      <c r="H44" s="71"/>
    </row>
    <row r="45" spans="1:11" x14ac:dyDescent="0.2">
      <c r="A45" s="98"/>
      <c r="B45" s="82" t="s">
        <v>65</v>
      </c>
      <c r="C45" s="119">
        <v>28638</v>
      </c>
      <c r="D45" s="129" t="s">
        <v>42</v>
      </c>
      <c r="E45" s="31">
        <v>0.75</v>
      </c>
      <c r="F45" s="31">
        <f t="shared" ref="F45:F53" si="4">E45*C45</f>
        <v>21478.5</v>
      </c>
      <c r="G45" s="65"/>
      <c r="H45" s="71"/>
    </row>
    <row r="46" spans="1:11" x14ac:dyDescent="0.2">
      <c r="A46" s="98"/>
      <c r="B46" s="82" t="s">
        <v>75</v>
      </c>
      <c r="C46" s="119">
        <v>30</v>
      </c>
      <c r="D46" s="129" t="s">
        <v>41</v>
      </c>
      <c r="E46" s="31">
        <v>350</v>
      </c>
      <c r="F46" s="31">
        <f t="shared" si="4"/>
        <v>10500</v>
      </c>
      <c r="G46" s="65"/>
      <c r="H46" s="71"/>
    </row>
    <row r="47" spans="1:11" x14ac:dyDescent="0.2">
      <c r="A47" s="98"/>
      <c r="B47" s="82" t="s">
        <v>66</v>
      </c>
      <c r="C47" s="119">
        <v>5</v>
      </c>
      <c r="D47" s="129" t="s">
        <v>41</v>
      </c>
      <c r="E47" s="31">
        <v>200</v>
      </c>
      <c r="F47" s="31">
        <f t="shared" si="4"/>
        <v>1000</v>
      </c>
      <c r="G47" s="65"/>
      <c r="H47" s="71"/>
    </row>
    <row r="48" spans="1:11" x14ac:dyDescent="0.2">
      <c r="A48" s="98"/>
      <c r="B48" s="82" t="s">
        <v>84</v>
      </c>
      <c r="C48" s="119">
        <v>60</v>
      </c>
      <c r="D48" s="127" t="s">
        <v>42</v>
      </c>
      <c r="E48" s="31">
        <v>50</v>
      </c>
      <c r="F48" s="31">
        <f t="shared" si="4"/>
        <v>3000</v>
      </c>
      <c r="G48" s="65"/>
      <c r="H48" s="71"/>
    </row>
    <row r="49" spans="1:13" x14ac:dyDescent="0.2">
      <c r="A49" s="98"/>
      <c r="B49" s="82" t="s">
        <v>94</v>
      </c>
      <c r="C49" s="119">
        <v>100</v>
      </c>
      <c r="D49" s="127" t="s">
        <v>42</v>
      </c>
      <c r="E49" s="31">
        <v>40</v>
      </c>
      <c r="F49" s="31">
        <f t="shared" ref="F49" si="5">E49*C49</f>
        <v>4000</v>
      </c>
      <c r="G49" s="65"/>
      <c r="H49" s="71"/>
    </row>
    <row r="50" spans="1:13" x14ac:dyDescent="0.2">
      <c r="A50" s="98"/>
      <c r="B50" s="82" t="s">
        <v>85</v>
      </c>
      <c r="C50" s="119">
        <v>4</v>
      </c>
      <c r="D50" s="127" t="s">
        <v>41</v>
      </c>
      <c r="E50" s="31">
        <v>500</v>
      </c>
      <c r="F50" s="31">
        <f>E50*C50</f>
        <v>2000</v>
      </c>
      <c r="G50" s="65"/>
      <c r="H50" s="71"/>
    </row>
    <row r="51" spans="1:13" x14ac:dyDescent="0.2">
      <c r="A51" s="98"/>
      <c r="B51" s="82" t="s">
        <v>93</v>
      </c>
      <c r="C51" s="119">
        <v>1</v>
      </c>
      <c r="D51" s="127" t="s">
        <v>41</v>
      </c>
      <c r="E51" s="31">
        <v>1250</v>
      </c>
      <c r="F51" s="31">
        <f>E51*C51</f>
        <v>1250</v>
      </c>
      <c r="G51" s="65"/>
      <c r="H51" s="71"/>
    </row>
    <row r="52" spans="1:13" x14ac:dyDescent="0.2">
      <c r="A52" s="98"/>
      <c r="B52" s="82" t="s">
        <v>95</v>
      </c>
      <c r="C52" s="119">
        <v>6</v>
      </c>
      <c r="D52" s="129" t="s">
        <v>41</v>
      </c>
      <c r="E52" s="31">
        <v>250</v>
      </c>
      <c r="F52" s="31">
        <f t="shared" si="4"/>
        <v>1500</v>
      </c>
      <c r="G52" s="65"/>
      <c r="H52" s="71"/>
    </row>
    <row r="53" spans="1:13" x14ac:dyDescent="0.2">
      <c r="A53" s="98"/>
      <c r="B53" s="82" t="s">
        <v>96</v>
      </c>
      <c r="C53" s="119">
        <v>1</v>
      </c>
      <c r="D53" s="129" t="s">
        <v>41</v>
      </c>
      <c r="E53" s="31">
        <v>500</v>
      </c>
      <c r="F53" s="31">
        <f t="shared" si="4"/>
        <v>500</v>
      </c>
      <c r="G53" s="65"/>
      <c r="H53" s="71"/>
    </row>
    <row r="54" spans="1:13" x14ac:dyDescent="0.2">
      <c r="A54" s="98"/>
      <c r="B54" s="79"/>
      <c r="C54" s="120"/>
      <c r="D54" s="128"/>
      <c r="E54" s="80"/>
      <c r="F54" s="76" t="s">
        <v>36</v>
      </c>
      <c r="G54" s="77">
        <f>SUM(F45:F53)</f>
        <v>45228.5</v>
      </c>
      <c r="H54" s="71"/>
    </row>
    <row r="55" spans="1:13" s="67" customFormat="1" ht="33" customHeight="1" x14ac:dyDescent="0.2">
      <c r="A55" s="103"/>
      <c r="B55" s="104"/>
      <c r="C55" s="123"/>
      <c r="D55" s="131"/>
      <c r="E55" s="104"/>
      <c r="F55" s="105" t="s">
        <v>52</v>
      </c>
      <c r="G55" s="106"/>
      <c r="H55" s="107">
        <f>SUM(G2:G54)</f>
        <v>732124.375</v>
      </c>
      <c r="I55" s="108"/>
      <c r="J55" s="96"/>
      <c r="K55" s="96"/>
      <c r="L55" s="96"/>
      <c r="M55" s="96"/>
    </row>
    <row r="56" spans="1:13" ht="15.75" thickBot="1" x14ac:dyDescent="0.25">
      <c r="A56" s="110"/>
      <c r="B56" s="111"/>
      <c r="C56" s="124"/>
      <c r="D56" s="132"/>
      <c r="E56" s="111"/>
      <c r="F56" s="112"/>
      <c r="G56" s="112"/>
      <c r="H56" s="113"/>
    </row>
    <row r="57" spans="1:13" ht="15.75" thickTop="1" x14ac:dyDescent="0.2"/>
  </sheetData>
  <pageMargins left="0.5" right="0.25" top="0.5" bottom="0.91" header="0.19" footer="0.46"/>
  <pageSetup scale="80" orientation="portrait" horizontalDpi="4294967292" verticalDpi="300" r:id="rId1"/>
  <headerFooter alignWithMargins="0">
    <oddHeader>&amp;L&amp;A</oddHeader>
    <oddFooter>&amp;L&amp;A &amp;D
&amp;F&amp;R&amp;P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="75" zoomScaleNormal="75" zoomScaleSheetLayoutView="80" workbookViewId="0">
      <selection activeCell="H53" sqref="H53"/>
    </sheetView>
  </sheetViews>
  <sheetFormatPr defaultRowHeight="15" x14ac:dyDescent="0.2"/>
  <cols>
    <col min="1" max="1" width="8.42578125" style="114" customWidth="1"/>
    <col min="2" max="2" width="33.85546875" style="84" customWidth="1"/>
    <col min="3" max="3" width="13.5703125" style="125" customWidth="1"/>
    <col min="4" max="4" width="6.85546875" style="114" customWidth="1"/>
    <col min="5" max="5" width="12.28515625" style="84" customWidth="1"/>
    <col min="6" max="6" width="15.5703125" style="9" customWidth="1"/>
    <col min="7" max="7" width="16.7109375" style="9" bestFit="1" customWidth="1"/>
    <col min="8" max="8" width="16.5703125" style="9" bestFit="1" customWidth="1"/>
    <col min="9" max="9" width="12.28515625" style="84" customWidth="1"/>
    <col min="10" max="10" width="12.140625" style="99" customWidth="1"/>
    <col min="11" max="11" width="12.85546875" style="99" customWidth="1"/>
    <col min="12" max="16384" width="9.140625" style="72"/>
  </cols>
  <sheetData>
    <row r="1" spans="1:11" s="60" customFormat="1" ht="33" customHeight="1" thickTop="1" thickBot="1" x14ac:dyDescent="0.25">
      <c r="A1" s="91" t="s">
        <v>43</v>
      </c>
      <c r="B1" s="56" t="s">
        <v>29</v>
      </c>
      <c r="C1" s="116" t="s">
        <v>30</v>
      </c>
      <c r="D1" s="56" t="s">
        <v>31</v>
      </c>
      <c r="E1" s="57" t="s">
        <v>32</v>
      </c>
      <c r="F1" s="58" t="s">
        <v>33</v>
      </c>
      <c r="G1" s="58" t="s">
        <v>34</v>
      </c>
      <c r="H1" s="59" t="s">
        <v>44</v>
      </c>
      <c r="I1" s="92"/>
      <c r="J1" s="93"/>
      <c r="K1" s="93"/>
    </row>
    <row r="2" spans="1:11" s="67" customFormat="1" ht="15" customHeight="1" x14ac:dyDescent="0.2">
      <c r="A2" s="94"/>
      <c r="B2" s="95" t="s">
        <v>79</v>
      </c>
      <c r="C2" s="117"/>
      <c r="D2" s="126"/>
      <c r="E2" s="63"/>
      <c r="F2" s="64"/>
      <c r="G2" s="65"/>
      <c r="H2" s="66"/>
      <c r="I2" s="96"/>
      <c r="J2" s="97"/>
      <c r="K2" s="97"/>
    </row>
    <row r="3" spans="1:11" x14ac:dyDescent="0.2">
      <c r="A3" s="98"/>
      <c r="B3" s="101" t="s">
        <v>73</v>
      </c>
      <c r="C3" s="118"/>
      <c r="D3" s="127"/>
      <c r="E3" s="69"/>
      <c r="F3" s="16"/>
      <c r="G3" s="65"/>
      <c r="H3" s="71"/>
    </row>
    <row r="4" spans="1:11" x14ac:dyDescent="0.2">
      <c r="A4" s="98"/>
      <c r="B4" s="78" t="s">
        <v>53</v>
      </c>
      <c r="C4" s="119">
        <v>3</v>
      </c>
      <c r="D4" s="127" t="s">
        <v>41</v>
      </c>
      <c r="E4" s="31">
        <v>250</v>
      </c>
      <c r="F4" s="31">
        <f t="shared" ref="F4:F11" si="0">E4*C4</f>
        <v>750</v>
      </c>
      <c r="G4" s="65"/>
      <c r="H4" s="71"/>
    </row>
    <row r="5" spans="1:11" x14ac:dyDescent="0.2">
      <c r="A5" s="98"/>
      <c r="B5" s="100" t="s">
        <v>74</v>
      </c>
      <c r="C5" s="119">
        <v>10</v>
      </c>
      <c r="D5" s="127" t="s">
        <v>41</v>
      </c>
      <c r="E5" s="31">
        <v>300</v>
      </c>
      <c r="F5" s="31">
        <f t="shared" si="0"/>
        <v>3000</v>
      </c>
      <c r="G5" s="65"/>
      <c r="H5" s="71"/>
    </row>
    <row r="6" spans="1:11" ht="15.75" hidden="1" customHeight="1" x14ac:dyDescent="0.2">
      <c r="A6" s="98"/>
      <c r="B6" s="78"/>
      <c r="C6" s="119"/>
      <c r="D6" s="127"/>
      <c r="E6" s="31"/>
      <c r="F6" s="31">
        <f t="shared" si="0"/>
        <v>0</v>
      </c>
      <c r="G6" s="65"/>
      <c r="H6" s="71"/>
    </row>
    <row r="7" spans="1:11" hidden="1" x14ac:dyDescent="0.2">
      <c r="A7" s="98"/>
      <c r="B7" s="100"/>
      <c r="C7" s="119"/>
      <c r="D7" s="127"/>
      <c r="E7" s="31"/>
      <c r="F7" s="31">
        <f t="shared" si="0"/>
        <v>0</v>
      </c>
      <c r="G7" s="65"/>
      <c r="H7" s="71"/>
    </row>
    <row r="8" spans="1:11" ht="15.75" hidden="1" customHeight="1" x14ac:dyDescent="0.2">
      <c r="A8" s="98"/>
      <c r="B8" s="78"/>
      <c r="C8" s="119"/>
      <c r="D8" s="127"/>
      <c r="E8" s="31"/>
      <c r="F8" s="31">
        <f t="shared" si="0"/>
        <v>0</v>
      </c>
      <c r="G8" s="65"/>
      <c r="H8" s="71"/>
    </row>
    <row r="9" spans="1:11" ht="15.75" hidden="1" customHeight="1" x14ac:dyDescent="0.2">
      <c r="A9" s="98"/>
      <c r="B9" s="78"/>
      <c r="C9" s="119"/>
      <c r="D9" s="127"/>
      <c r="E9" s="31"/>
      <c r="F9" s="31">
        <f>E9*C9</f>
        <v>0</v>
      </c>
      <c r="G9" s="65"/>
      <c r="H9" s="71"/>
    </row>
    <row r="10" spans="1:11" hidden="1" x14ac:dyDescent="0.2">
      <c r="A10" s="98"/>
      <c r="B10" s="100"/>
      <c r="C10" s="119"/>
      <c r="D10" s="127"/>
      <c r="E10" s="31"/>
      <c r="F10" s="31">
        <f t="shared" si="0"/>
        <v>0</v>
      </c>
      <c r="G10" s="65"/>
      <c r="H10" s="71"/>
    </row>
    <row r="11" spans="1:11" ht="15.75" hidden="1" customHeight="1" x14ac:dyDescent="0.2">
      <c r="A11" s="98"/>
      <c r="B11" s="78" t="s">
        <v>47</v>
      </c>
      <c r="C11" s="119">
        <v>0</v>
      </c>
      <c r="D11" s="127" t="s">
        <v>48</v>
      </c>
      <c r="E11" s="31"/>
      <c r="F11" s="31">
        <f t="shared" si="0"/>
        <v>0</v>
      </c>
      <c r="G11" s="65"/>
      <c r="H11" s="71"/>
    </row>
    <row r="12" spans="1:11" ht="15.75" hidden="1" customHeight="1" x14ac:dyDescent="0.2">
      <c r="A12" s="98"/>
      <c r="B12" s="78" t="s">
        <v>49</v>
      </c>
      <c r="C12" s="119">
        <v>0</v>
      </c>
      <c r="D12" s="127" t="s">
        <v>50</v>
      </c>
      <c r="E12" s="31"/>
      <c r="F12" s="31">
        <f>E12*C12</f>
        <v>0</v>
      </c>
      <c r="G12" s="65"/>
      <c r="H12" s="71"/>
    </row>
    <row r="13" spans="1:11" s="84" customFormat="1" ht="12.75" x14ac:dyDescent="0.2">
      <c r="A13" s="98"/>
      <c r="B13" s="74"/>
      <c r="C13" s="121"/>
      <c r="D13" s="128"/>
      <c r="E13" s="75"/>
      <c r="F13" s="76" t="s">
        <v>36</v>
      </c>
      <c r="G13" s="77">
        <f>SUM(F4:F12)</f>
        <v>3750</v>
      </c>
      <c r="H13" s="71"/>
      <c r="J13" s="99"/>
      <c r="K13" s="99"/>
    </row>
    <row r="14" spans="1:11" s="84" customFormat="1" ht="12.75" x14ac:dyDescent="0.2">
      <c r="A14" s="98"/>
      <c r="B14" s="68" t="s">
        <v>54</v>
      </c>
      <c r="C14" s="118"/>
      <c r="D14" s="127"/>
      <c r="E14" s="69"/>
      <c r="F14" s="16"/>
      <c r="G14" s="65"/>
      <c r="H14" s="71"/>
      <c r="J14" s="99"/>
      <c r="K14" s="99"/>
    </row>
    <row r="15" spans="1:11" s="84" customFormat="1" ht="12.75" x14ac:dyDescent="0.2">
      <c r="A15" s="98"/>
      <c r="B15" s="78" t="s">
        <v>54</v>
      </c>
      <c r="C15" s="119">
        <v>1</v>
      </c>
      <c r="D15" s="127" t="s">
        <v>35</v>
      </c>
      <c r="E15" s="31">
        <v>2500</v>
      </c>
      <c r="F15" s="31">
        <f>E15*C15</f>
        <v>2500</v>
      </c>
      <c r="G15" s="65"/>
      <c r="H15" s="71"/>
      <c r="J15" s="99"/>
      <c r="K15" s="99"/>
    </row>
    <row r="16" spans="1:11" s="84" customFormat="1" ht="15" hidden="1" customHeight="1" x14ac:dyDescent="0.2">
      <c r="A16" s="98"/>
      <c r="B16" s="82"/>
      <c r="C16" s="119"/>
      <c r="D16" s="127"/>
      <c r="E16" s="31"/>
      <c r="F16" s="31">
        <f>E16*C16</f>
        <v>0</v>
      </c>
      <c r="G16" s="65"/>
      <c r="H16" s="71"/>
      <c r="J16" s="99"/>
      <c r="K16" s="99"/>
    </row>
    <row r="17" spans="1:11" s="84" customFormat="1" ht="12.75" hidden="1" x14ac:dyDescent="0.2">
      <c r="A17" s="98"/>
      <c r="B17" s="78"/>
      <c r="C17" s="119"/>
      <c r="D17" s="127"/>
      <c r="E17" s="31"/>
      <c r="F17" s="31">
        <f>E17*C17</f>
        <v>0</v>
      </c>
      <c r="G17" s="65"/>
      <c r="H17" s="71"/>
      <c r="J17" s="99"/>
      <c r="K17" s="99"/>
    </row>
    <row r="18" spans="1:11" s="84" customFormat="1" ht="15.75" hidden="1" customHeight="1" x14ac:dyDescent="0.2">
      <c r="A18" s="98"/>
      <c r="B18" s="82"/>
      <c r="C18" s="119"/>
      <c r="D18" s="129"/>
      <c r="E18" s="31"/>
      <c r="F18" s="31">
        <f>E18*C18</f>
        <v>0</v>
      </c>
      <c r="G18" s="65"/>
      <c r="H18" s="71"/>
      <c r="J18" s="99"/>
      <c r="K18" s="99"/>
    </row>
    <row r="19" spans="1:11" s="84" customFormat="1" ht="12.75" x14ac:dyDescent="0.2">
      <c r="A19" s="98"/>
      <c r="B19" s="79"/>
      <c r="C19" s="120"/>
      <c r="D19" s="128"/>
      <c r="E19" s="80"/>
      <c r="F19" s="76" t="s">
        <v>36</v>
      </c>
      <c r="G19" s="77">
        <f>SUM(F15:F18)</f>
        <v>2500</v>
      </c>
      <c r="H19" s="71"/>
      <c r="J19" s="99"/>
      <c r="K19" s="99"/>
    </row>
    <row r="20" spans="1:11" s="84" customFormat="1" ht="12.75" x14ac:dyDescent="0.2">
      <c r="A20" s="98"/>
      <c r="B20" s="81" t="s">
        <v>55</v>
      </c>
      <c r="C20" s="118"/>
      <c r="D20" s="127"/>
      <c r="E20" s="69"/>
      <c r="F20" s="16"/>
      <c r="G20" s="65"/>
      <c r="H20" s="71"/>
      <c r="J20" s="99"/>
      <c r="K20" s="99"/>
    </row>
    <row r="21" spans="1:11" s="84" customFormat="1" ht="12.75" x14ac:dyDescent="0.2">
      <c r="A21" s="98"/>
      <c r="B21" s="100" t="s">
        <v>55</v>
      </c>
      <c r="C21" s="119">
        <v>3153</v>
      </c>
      <c r="D21" s="127" t="s">
        <v>51</v>
      </c>
      <c r="E21" s="31">
        <f>0.7*1.25</f>
        <v>0.875</v>
      </c>
      <c r="F21" s="31">
        <f>E21*C21</f>
        <v>2758.875</v>
      </c>
      <c r="G21" s="65"/>
      <c r="H21" s="71"/>
      <c r="J21" s="99"/>
      <c r="K21" s="99"/>
    </row>
    <row r="22" spans="1:11" s="84" customFormat="1" ht="12.75" x14ac:dyDescent="0.2">
      <c r="A22" s="98"/>
      <c r="B22" s="82" t="s">
        <v>46</v>
      </c>
      <c r="C22" s="119">
        <v>1</v>
      </c>
      <c r="D22" s="127" t="s">
        <v>35</v>
      </c>
      <c r="E22" s="31">
        <v>250</v>
      </c>
      <c r="F22" s="31">
        <f>E22*C22</f>
        <v>250</v>
      </c>
      <c r="G22" s="65"/>
      <c r="H22" s="71"/>
      <c r="J22" s="99"/>
      <c r="K22" s="99"/>
    </row>
    <row r="23" spans="1:11" s="84" customFormat="1" ht="12.75" hidden="1" x14ac:dyDescent="0.2">
      <c r="A23" s="98"/>
      <c r="B23" s="82"/>
      <c r="C23" s="119"/>
      <c r="D23" s="127"/>
      <c r="E23" s="31"/>
      <c r="F23" s="31">
        <f t="shared" ref="F23" si="1">E23*C23</f>
        <v>0</v>
      </c>
      <c r="G23" s="65"/>
      <c r="H23" s="71"/>
      <c r="J23" s="99"/>
      <c r="K23" s="99"/>
    </row>
    <row r="24" spans="1:11" s="84" customFormat="1" ht="12.75" hidden="1" x14ac:dyDescent="0.2">
      <c r="A24" s="98"/>
      <c r="B24" s="82"/>
      <c r="C24" s="122"/>
      <c r="D24" s="127"/>
      <c r="E24" s="31"/>
      <c r="F24" s="31">
        <f>E24*C24</f>
        <v>0</v>
      </c>
      <c r="G24" s="65"/>
      <c r="H24" s="71"/>
      <c r="J24" s="99"/>
      <c r="K24" s="99"/>
    </row>
    <row r="25" spans="1:11" s="84" customFormat="1" ht="12.75" hidden="1" x14ac:dyDescent="0.2">
      <c r="A25" s="98"/>
      <c r="B25" s="82"/>
      <c r="C25" s="119"/>
      <c r="D25" s="129"/>
      <c r="E25" s="102"/>
      <c r="F25" s="31">
        <f>E25*C25</f>
        <v>0</v>
      </c>
      <c r="G25" s="65"/>
      <c r="H25" s="71"/>
      <c r="J25" s="99"/>
      <c r="K25" s="99"/>
    </row>
    <row r="26" spans="1:11" s="84" customFormat="1" ht="12.75" x14ac:dyDescent="0.2">
      <c r="A26" s="98"/>
      <c r="B26" s="83"/>
      <c r="C26" s="120"/>
      <c r="D26" s="128"/>
      <c r="E26" s="80"/>
      <c r="F26" s="76" t="s">
        <v>36</v>
      </c>
      <c r="G26" s="77">
        <f>SUM(F21:F24)</f>
        <v>3008.875</v>
      </c>
      <c r="H26" s="71"/>
      <c r="J26" s="99"/>
      <c r="K26" s="99"/>
    </row>
    <row r="27" spans="1:11" s="84" customFormat="1" ht="12.75" x14ac:dyDescent="0.2">
      <c r="A27" s="98"/>
      <c r="B27" s="81" t="s">
        <v>86</v>
      </c>
      <c r="C27" s="118"/>
      <c r="D27" s="127"/>
      <c r="E27" s="69"/>
      <c r="F27" s="16"/>
      <c r="G27" s="65"/>
      <c r="H27" s="71"/>
      <c r="J27" s="99"/>
      <c r="K27" s="99"/>
    </row>
    <row r="28" spans="1:11" s="84" customFormat="1" ht="12.75" x14ac:dyDescent="0.2">
      <c r="A28" s="98"/>
      <c r="B28" s="82" t="s">
        <v>57</v>
      </c>
      <c r="C28" s="119">
        <v>3153</v>
      </c>
      <c r="D28" s="127" t="s">
        <v>51</v>
      </c>
      <c r="E28" s="31">
        <v>1</v>
      </c>
      <c r="F28" s="31">
        <f t="shared" ref="F28" si="2">E28*C28</f>
        <v>3153</v>
      </c>
      <c r="G28" s="65"/>
      <c r="H28" s="71"/>
      <c r="J28" s="99"/>
      <c r="K28" s="99"/>
    </row>
    <row r="29" spans="1:11" s="84" customFormat="1" ht="12.75" x14ac:dyDescent="0.2">
      <c r="A29" s="98"/>
      <c r="B29" s="82" t="s">
        <v>58</v>
      </c>
      <c r="C29" s="119">
        <v>175</v>
      </c>
      <c r="D29" s="127" t="s">
        <v>63</v>
      </c>
      <c r="E29" s="31">
        <v>35</v>
      </c>
      <c r="F29" s="31">
        <f>E29*C29</f>
        <v>6125</v>
      </c>
      <c r="G29" s="65"/>
      <c r="H29" s="71"/>
      <c r="J29" s="99"/>
      <c r="K29" s="99"/>
    </row>
    <row r="30" spans="1:11" s="84" customFormat="1" ht="12.75" x14ac:dyDescent="0.2">
      <c r="A30" s="98"/>
      <c r="B30" s="82" t="s">
        <v>81</v>
      </c>
      <c r="C30" s="119">
        <f>175*1.3</f>
        <v>227.5</v>
      </c>
      <c r="D30" s="127" t="s">
        <v>82</v>
      </c>
      <c r="E30" s="31">
        <v>15</v>
      </c>
      <c r="F30" s="31">
        <f>E30*C30</f>
        <v>3412.5</v>
      </c>
      <c r="G30" s="65"/>
      <c r="H30" s="71"/>
      <c r="J30" s="99"/>
      <c r="K30" s="99"/>
    </row>
    <row r="31" spans="1:11" s="84" customFormat="1" ht="12.75" x14ac:dyDescent="0.2">
      <c r="A31" s="98"/>
      <c r="B31" s="82" t="s">
        <v>92</v>
      </c>
      <c r="C31" s="119">
        <v>200</v>
      </c>
      <c r="D31" s="127" t="s">
        <v>42</v>
      </c>
      <c r="E31" s="31">
        <v>3.5</v>
      </c>
      <c r="F31" s="31">
        <f t="shared" ref="F31" si="3">E31*C31</f>
        <v>700</v>
      </c>
      <c r="G31" s="65"/>
      <c r="H31" s="71"/>
      <c r="J31" s="99"/>
      <c r="K31" s="99"/>
    </row>
    <row r="32" spans="1:11" s="84" customFormat="1" ht="12.75" hidden="1" x14ac:dyDescent="0.2">
      <c r="A32" s="98"/>
      <c r="B32" s="82"/>
      <c r="C32" s="119"/>
      <c r="D32" s="127"/>
      <c r="E32" s="31"/>
      <c r="F32" s="31">
        <f>E32*C32</f>
        <v>0</v>
      </c>
      <c r="G32" s="65"/>
      <c r="H32" s="71"/>
      <c r="J32" s="99"/>
      <c r="K32" s="99"/>
    </row>
    <row r="33" spans="1:11" s="84" customFormat="1" ht="12.75" hidden="1" x14ac:dyDescent="0.2">
      <c r="A33" s="98"/>
      <c r="B33" s="82"/>
      <c r="C33" s="119"/>
      <c r="D33" s="127"/>
      <c r="E33" s="31"/>
      <c r="F33" s="31">
        <f>E33*C33</f>
        <v>0</v>
      </c>
      <c r="G33" s="65"/>
      <c r="H33" s="71"/>
      <c r="J33" s="99"/>
      <c r="K33" s="99"/>
    </row>
    <row r="34" spans="1:11" s="84" customFormat="1" ht="12.75" hidden="1" x14ac:dyDescent="0.2">
      <c r="A34" s="98"/>
      <c r="B34" s="82"/>
      <c r="C34" s="119"/>
      <c r="D34" s="127"/>
      <c r="E34" s="31"/>
      <c r="F34" s="31">
        <f>E34*C34</f>
        <v>0</v>
      </c>
      <c r="G34" s="65"/>
      <c r="H34" s="71"/>
      <c r="J34" s="99"/>
      <c r="K34" s="99"/>
    </row>
    <row r="35" spans="1:11" s="84" customFormat="1" ht="12.75" hidden="1" x14ac:dyDescent="0.2">
      <c r="A35" s="98"/>
      <c r="B35" s="82"/>
      <c r="C35" s="119"/>
      <c r="D35" s="127"/>
      <c r="E35" s="31"/>
      <c r="F35" s="31">
        <f>E35*C35</f>
        <v>0</v>
      </c>
      <c r="G35" s="65"/>
      <c r="H35" s="71"/>
      <c r="J35" s="99"/>
      <c r="K35" s="99"/>
    </row>
    <row r="36" spans="1:11" s="84" customFormat="1" ht="12.75" x14ac:dyDescent="0.2">
      <c r="A36" s="98"/>
      <c r="B36" s="83"/>
      <c r="C36" s="120"/>
      <c r="D36" s="128"/>
      <c r="E36" s="80"/>
      <c r="F36" s="76" t="s">
        <v>36</v>
      </c>
      <c r="G36" s="77">
        <f>SUM(F28:F35)</f>
        <v>13390.5</v>
      </c>
      <c r="H36" s="71"/>
      <c r="J36" s="99"/>
      <c r="K36" s="99"/>
    </row>
    <row r="37" spans="1:11" s="84" customFormat="1" ht="12.75" x14ac:dyDescent="0.2">
      <c r="A37" s="98"/>
      <c r="B37" s="81" t="s">
        <v>83</v>
      </c>
      <c r="C37" s="118"/>
      <c r="D37" s="127"/>
      <c r="E37" s="69"/>
      <c r="F37" s="16"/>
      <c r="G37" s="65"/>
      <c r="H37" s="71"/>
      <c r="J37" s="99"/>
      <c r="K37" s="99"/>
    </row>
    <row r="38" spans="1:11" s="84" customFormat="1" ht="12.75" x14ac:dyDescent="0.2">
      <c r="A38" s="98"/>
      <c r="B38" s="82" t="s">
        <v>60</v>
      </c>
      <c r="C38" s="119">
        <v>563</v>
      </c>
      <c r="D38" s="127" t="s">
        <v>63</v>
      </c>
      <c r="E38" s="31">
        <v>78</v>
      </c>
      <c r="F38" s="31">
        <f>E38*C38</f>
        <v>43914</v>
      </c>
      <c r="G38" s="65"/>
      <c r="H38" s="71"/>
      <c r="J38" s="99"/>
      <c r="K38" s="99"/>
    </row>
    <row r="39" spans="1:11" s="84" customFormat="1" ht="12.75" x14ac:dyDescent="0.2">
      <c r="A39" s="98"/>
      <c r="B39" s="82" t="s">
        <v>61</v>
      </c>
      <c r="C39" s="119">
        <v>200</v>
      </c>
      <c r="D39" s="127" t="s">
        <v>42</v>
      </c>
      <c r="E39" s="31">
        <v>5</v>
      </c>
      <c r="F39" s="31">
        <f>E39*C39</f>
        <v>1000</v>
      </c>
      <c r="G39" s="65"/>
      <c r="H39" s="71"/>
      <c r="J39" s="99"/>
      <c r="K39" s="99"/>
    </row>
    <row r="40" spans="1:11" s="84" customFormat="1" ht="12.75" x14ac:dyDescent="0.2">
      <c r="A40" s="98"/>
      <c r="B40" s="82" t="s">
        <v>62</v>
      </c>
      <c r="C40" s="119">
        <f>(16*5+10)*5</f>
        <v>450</v>
      </c>
      <c r="D40" s="127" t="s">
        <v>50</v>
      </c>
      <c r="E40" s="31">
        <v>4</v>
      </c>
      <c r="F40" s="31">
        <f>E40*C40</f>
        <v>1800</v>
      </c>
      <c r="G40" s="65"/>
      <c r="H40" s="71"/>
      <c r="J40" s="99"/>
      <c r="K40" s="99"/>
    </row>
    <row r="41" spans="1:11" s="84" customFormat="1" ht="12.75" x14ac:dyDescent="0.2">
      <c r="A41" s="98"/>
      <c r="B41" s="82" t="s">
        <v>88</v>
      </c>
      <c r="C41" s="119">
        <f>5*100</f>
        <v>500</v>
      </c>
      <c r="D41" s="127" t="s">
        <v>50</v>
      </c>
      <c r="E41" s="31">
        <v>12</v>
      </c>
      <c r="F41" s="31">
        <f>E41*C41</f>
        <v>6000</v>
      </c>
      <c r="G41" s="65"/>
      <c r="H41" s="71"/>
      <c r="J41" s="99"/>
      <c r="K41" s="99"/>
    </row>
    <row r="42" spans="1:11" s="84" customFormat="1" ht="12.75" x14ac:dyDescent="0.2">
      <c r="A42" s="98"/>
      <c r="B42" s="82" t="s">
        <v>91</v>
      </c>
      <c r="C42" s="119">
        <v>0</v>
      </c>
      <c r="D42" s="127" t="s">
        <v>41</v>
      </c>
      <c r="E42" s="31">
        <v>3750</v>
      </c>
      <c r="F42" s="31">
        <f>E42*C42</f>
        <v>0</v>
      </c>
      <c r="G42" s="65"/>
      <c r="H42" s="71"/>
      <c r="J42" s="99"/>
      <c r="K42" s="99"/>
    </row>
    <row r="43" spans="1:11" s="84" customFormat="1" ht="12.75" x14ac:dyDescent="0.2">
      <c r="A43" s="98"/>
      <c r="B43" s="83"/>
      <c r="C43" s="120"/>
      <c r="D43" s="128"/>
      <c r="E43" s="80"/>
      <c r="F43" s="76" t="s">
        <v>36</v>
      </c>
      <c r="G43" s="77">
        <f>SUM(F38:F42)</f>
        <v>52714</v>
      </c>
      <c r="H43" s="71"/>
      <c r="J43" s="99"/>
      <c r="K43" s="99"/>
    </row>
    <row r="44" spans="1:11" s="84" customFormat="1" ht="12.75" x14ac:dyDescent="0.2">
      <c r="A44" s="98"/>
      <c r="B44" s="68" t="s">
        <v>64</v>
      </c>
      <c r="C44" s="118"/>
      <c r="D44" s="127"/>
      <c r="E44" s="69"/>
      <c r="F44" s="16"/>
      <c r="G44" s="65"/>
      <c r="H44" s="71"/>
      <c r="J44" s="99"/>
      <c r="K44" s="99"/>
    </row>
    <row r="45" spans="1:11" x14ac:dyDescent="0.2">
      <c r="A45" s="98"/>
      <c r="B45" s="82" t="s">
        <v>65</v>
      </c>
      <c r="C45" s="119">
        <v>4788</v>
      </c>
      <c r="D45" s="129" t="s">
        <v>42</v>
      </c>
      <c r="E45" s="31">
        <v>0.75</v>
      </c>
      <c r="F45" s="31">
        <f t="shared" ref="F45:F52" si="4">E45*C45</f>
        <v>3591</v>
      </c>
      <c r="G45" s="65"/>
      <c r="H45" s="71"/>
    </row>
    <row r="46" spans="1:11" x14ac:dyDescent="0.2">
      <c r="A46" s="98"/>
      <c r="B46" s="82" t="s">
        <v>75</v>
      </c>
      <c r="C46" s="119">
        <v>6</v>
      </c>
      <c r="D46" s="129" t="s">
        <v>41</v>
      </c>
      <c r="E46" s="31">
        <v>350</v>
      </c>
      <c r="F46" s="31">
        <f t="shared" si="4"/>
        <v>2100</v>
      </c>
      <c r="G46" s="65"/>
      <c r="H46" s="71"/>
    </row>
    <row r="47" spans="1:11" x14ac:dyDescent="0.2">
      <c r="A47" s="98"/>
      <c r="B47" s="82" t="s">
        <v>66</v>
      </c>
      <c r="C47" s="119">
        <v>0</v>
      </c>
      <c r="D47" s="129" t="s">
        <v>41</v>
      </c>
      <c r="E47" s="31">
        <v>200</v>
      </c>
      <c r="F47" s="31">
        <f t="shared" si="4"/>
        <v>0</v>
      </c>
      <c r="G47" s="65"/>
      <c r="H47" s="71"/>
    </row>
    <row r="48" spans="1:11" hidden="1" x14ac:dyDescent="0.2">
      <c r="A48" s="98"/>
      <c r="B48" s="82"/>
      <c r="C48" s="119"/>
      <c r="D48" s="129"/>
      <c r="E48" s="31"/>
      <c r="F48" s="31">
        <f t="shared" si="4"/>
        <v>0</v>
      </c>
      <c r="G48" s="65"/>
      <c r="H48" s="71"/>
    </row>
    <row r="49" spans="1:11" hidden="1" x14ac:dyDescent="0.2">
      <c r="A49" s="98"/>
      <c r="B49" s="78"/>
      <c r="C49" s="119"/>
      <c r="D49" s="130"/>
      <c r="E49" s="31"/>
      <c r="F49" s="31">
        <f t="shared" si="4"/>
        <v>0</v>
      </c>
      <c r="G49" s="65"/>
      <c r="H49" s="71"/>
    </row>
    <row r="50" spans="1:11" hidden="1" x14ac:dyDescent="0.2">
      <c r="A50" s="98"/>
      <c r="B50" s="100"/>
      <c r="C50" s="119"/>
      <c r="D50" s="130"/>
      <c r="E50" s="31"/>
      <c r="F50" s="31">
        <f t="shared" si="4"/>
        <v>0</v>
      </c>
      <c r="G50" s="65"/>
      <c r="H50" s="71"/>
    </row>
    <row r="51" spans="1:11" hidden="1" x14ac:dyDescent="0.2">
      <c r="A51" s="98"/>
      <c r="B51" s="82"/>
      <c r="C51" s="119"/>
      <c r="D51" s="129"/>
      <c r="E51" s="31"/>
      <c r="F51" s="31">
        <f t="shared" si="4"/>
        <v>0</v>
      </c>
      <c r="G51" s="65"/>
      <c r="H51" s="71"/>
    </row>
    <row r="52" spans="1:11" hidden="1" x14ac:dyDescent="0.2">
      <c r="A52" s="98"/>
      <c r="B52" s="82"/>
      <c r="C52" s="119"/>
      <c r="D52" s="129"/>
      <c r="E52" s="31"/>
      <c r="F52" s="31">
        <f t="shared" si="4"/>
        <v>0</v>
      </c>
      <c r="G52" s="65"/>
      <c r="H52" s="71"/>
    </row>
    <row r="53" spans="1:11" x14ac:dyDescent="0.2">
      <c r="A53" s="98"/>
      <c r="B53" s="79"/>
      <c r="C53" s="120"/>
      <c r="D53" s="128"/>
      <c r="E53" s="80"/>
      <c r="F53" s="76" t="s">
        <v>36</v>
      </c>
      <c r="G53" s="77">
        <f>SUM(F45:F52)</f>
        <v>5691</v>
      </c>
      <c r="H53" s="71"/>
    </row>
    <row r="54" spans="1:11" s="67" customFormat="1" ht="33" customHeight="1" x14ac:dyDescent="0.2">
      <c r="A54" s="103"/>
      <c r="B54" s="104"/>
      <c r="C54" s="123"/>
      <c r="D54" s="131"/>
      <c r="E54" s="104"/>
      <c r="F54" s="105" t="s">
        <v>52</v>
      </c>
      <c r="G54" s="106"/>
      <c r="H54" s="107">
        <f>SUM(G2:G53)</f>
        <v>81054.375</v>
      </c>
      <c r="I54" s="108"/>
      <c r="J54" s="109"/>
      <c r="K54" s="109"/>
    </row>
    <row r="55" spans="1:11" ht="15.75" thickBot="1" x14ac:dyDescent="0.25">
      <c r="A55" s="110"/>
      <c r="B55" s="111"/>
      <c r="C55" s="124"/>
      <c r="D55" s="132"/>
      <c r="E55" s="111"/>
      <c r="F55" s="112"/>
      <c r="G55" s="112"/>
      <c r="H55" s="113"/>
    </row>
    <row r="56" spans="1:11" ht="15.75" thickTop="1" x14ac:dyDescent="0.2"/>
  </sheetData>
  <pageMargins left="0.5" right="0.25" top="0.5" bottom="0.91" header="0.19" footer="0.46"/>
  <pageSetup scale="80" orientation="portrait" horizontalDpi="4294967292" verticalDpi="300" r:id="rId1"/>
  <headerFooter alignWithMargins="0">
    <oddHeader>&amp;L&amp;A</oddHeader>
    <oddFooter>&amp;L&amp;A &amp;D
&amp;F&amp;R&amp;P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="75" zoomScaleNormal="75" zoomScaleSheetLayoutView="80" workbookViewId="0">
      <selection activeCell="A64" sqref="A64"/>
    </sheetView>
  </sheetViews>
  <sheetFormatPr defaultRowHeight="15" x14ac:dyDescent="0.2"/>
  <cols>
    <col min="1" max="1" width="8.42578125" style="114" customWidth="1"/>
    <col min="2" max="2" width="33.85546875" style="84" customWidth="1"/>
    <col min="3" max="3" width="13.5703125" style="125" customWidth="1"/>
    <col min="4" max="4" width="6.85546875" style="114" customWidth="1"/>
    <col min="5" max="5" width="12.28515625" style="84" customWidth="1"/>
    <col min="6" max="6" width="15.5703125" style="9" customWidth="1"/>
    <col min="7" max="7" width="16.7109375" style="9" bestFit="1" customWidth="1"/>
    <col min="8" max="8" width="16.5703125" style="9" bestFit="1" customWidth="1"/>
    <col min="9" max="9" width="12.28515625" style="84" customWidth="1"/>
    <col min="10" max="10" width="12.140625" style="99" customWidth="1"/>
    <col min="11" max="11" width="12.85546875" style="99" customWidth="1"/>
    <col min="12" max="16384" width="9.140625" style="72"/>
  </cols>
  <sheetData>
    <row r="1" spans="1:11" s="60" customFormat="1" ht="33" customHeight="1" thickTop="1" thickBot="1" x14ac:dyDescent="0.25">
      <c r="A1" s="91" t="s">
        <v>43</v>
      </c>
      <c r="B1" s="56" t="s">
        <v>29</v>
      </c>
      <c r="C1" s="116" t="s">
        <v>30</v>
      </c>
      <c r="D1" s="56" t="s">
        <v>31</v>
      </c>
      <c r="E1" s="57" t="s">
        <v>32</v>
      </c>
      <c r="F1" s="58" t="s">
        <v>33</v>
      </c>
      <c r="G1" s="58" t="s">
        <v>34</v>
      </c>
      <c r="H1" s="59" t="s">
        <v>44</v>
      </c>
      <c r="I1" s="92"/>
      <c r="J1" s="93"/>
      <c r="K1" s="93"/>
    </row>
    <row r="2" spans="1:11" s="67" customFormat="1" ht="15" customHeight="1" x14ac:dyDescent="0.2">
      <c r="A2" s="94"/>
      <c r="B2" s="95" t="s">
        <v>45</v>
      </c>
      <c r="C2" s="117"/>
      <c r="D2" s="126"/>
      <c r="E2" s="63"/>
      <c r="F2" s="64"/>
      <c r="G2" s="65"/>
      <c r="H2" s="66"/>
      <c r="I2" s="96"/>
      <c r="J2" s="97"/>
      <c r="K2" s="97"/>
    </row>
    <row r="3" spans="1:11" x14ac:dyDescent="0.2">
      <c r="A3" s="98"/>
      <c r="B3" s="101" t="s">
        <v>73</v>
      </c>
      <c r="C3" s="118"/>
      <c r="D3" s="127"/>
      <c r="E3" s="69"/>
      <c r="F3" s="16"/>
      <c r="G3" s="65"/>
      <c r="H3" s="71"/>
    </row>
    <row r="4" spans="1:11" x14ac:dyDescent="0.2">
      <c r="A4" s="98"/>
      <c r="B4" s="78" t="s">
        <v>53</v>
      </c>
      <c r="C4" s="119">
        <v>14</v>
      </c>
      <c r="D4" s="127" t="s">
        <v>41</v>
      </c>
      <c r="E4" s="31">
        <v>250</v>
      </c>
      <c r="F4" s="31">
        <f t="shared" ref="F4:F11" si="0">E4*C4</f>
        <v>3500</v>
      </c>
      <c r="G4" s="65"/>
      <c r="H4" s="71"/>
    </row>
    <row r="5" spans="1:11" x14ac:dyDescent="0.2">
      <c r="A5" s="98"/>
      <c r="B5" s="100" t="s">
        <v>74</v>
      </c>
      <c r="C5" s="119">
        <v>50</v>
      </c>
      <c r="D5" s="127" t="s">
        <v>41</v>
      </c>
      <c r="E5" s="31">
        <v>300</v>
      </c>
      <c r="F5" s="31">
        <f t="shared" si="0"/>
        <v>15000</v>
      </c>
      <c r="G5" s="65"/>
      <c r="H5" s="71"/>
    </row>
    <row r="6" spans="1:11" ht="15.75" hidden="1" customHeight="1" x14ac:dyDescent="0.2">
      <c r="A6" s="98"/>
      <c r="B6" s="78"/>
      <c r="C6" s="119"/>
      <c r="D6" s="127"/>
      <c r="E6" s="31"/>
      <c r="F6" s="31">
        <f t="shared" si="0"/>
        <v>0</v>
      </c>
      <c r="G6" s="65"/>
      <c r="H6" s="71"/>
    </row>
    <row r="7" spans="1:11" hidden="1" x14ac:dyDescent="0.2">
      <c r="A7" s="98"/>
      <c r="B7" s="100"/>
      <c r="C7" s="119"/>
      <c r="D7" s="127"/>
      <c r="E7" s="31"/>
      <c r="F7" s="31">
        <f t="shared" si="0"/>
        <v>0</v>
      </c>
      <c r="G7" s="65"/>
      <c r="H7" s="71"/>
    </row>
    <row r="8" spans="1:11" ht="15.75" hidden="1" customHeight="1" x14ac:dyDescent="0.2">
      <c r="A8" s="98"/>
      <c r="B8" s="78"/>
      <c r="C8" s="119"/>
      <c r="D8" s="127"/>
      <c r="E8" s="31"/>
      <c r="F8" s="31">
        <f t="shared" si="0"/>
        <v>0</v>
      </c>
      <c r="G8" s="65"/>
      <c r="H8" s="71"/>
    </row>
    <row r="9" spans="1:11" ht="15.75" hidden="1" customHeight="1" x14ac:dyDescent="0.2">
      <c r="A9" s="98"/>
      <c r="B9" s="78"/>
      <c r="C9" s="119"/>
      <c r="D9" s="127"/>
      <c r="E9" s="31"/>
      <c r="F9" s="31">
        <f>E9*C9</f>
        <v>0</v>
      </c>
      <c r="G9" s="65"/>
      <c r="H9" s="71"/>
    </row>
    <row r="10" spans="1:11" hidden="1" x14ac:dyDescent="0.2">
      <c r="A10" s="98"/>
      <c r="B10" s="100"/>
      <c r="C10" s="119"/>
      <c r="D10" s="127"/>
      <c r="E10" s="31"/>
      <c r="F10" s="31">
        <f t="shared" si="0"/>
        <v>0</v>
      </c>
      <c r="G10" s="65"/>
      <c r="H10" s="71"/>
    </row>
    <row r="11" spans="1:11" ht="15.75" hidden="1" customHeight="1" x14ac:dyDescent="0.2">
      <c r="A11" s="98"/>
      <c r="B11" s="78" t="s">
        <v>47</v>
      </c>
      <c r="C11" s="119">
        <v>0</v>
      </c>
      <c r="D11" s="127" t="s">
        <v>48</v>
      </c>
      <c r="E11" s="31"/>
      <c r="F11" s="31">
        <f t="shared" si="0"/>
        <v>0</v>
      </c>
      <c r="G11" s="65"/>
      <c r="H11" s="71"/>
    </row>
    <row r="12" spans="1:11" ht="15.75" hidden="1" customHeight="1" x14ac:dyDescent="0.2">
      <c r="A12" s="98"/>
      <c r="B12" s="78" t="s">
        <v>49</v>
      </c>
      <c r="C12" s="119">
        <v>0</v>
      </c>
      <c r="D12" s="127" t="s">
        <v>50</v>
      </c>
      <c r="E12" s="31"/>
      <c r="F12" s="31">
        <f>E12*C12</f>
        <v>0</v>
      </c>
      <c r="G12" s="65"/>
      <c r="H12" s="71"/>
    </row>
    <row r="13" spans="1:11" x14ac:dyDescent="0.2">
      <c r="A13" s="98"/>
      <c r="B13" s="74"/>
      <c r="C13" s="121"/>
      <c r="D13" s="128"/>
      <c r="E13" s="75"/>
      <c r="F13" s="76" t="s">
        <v>36</v>
      </c>
      <c r="G13" s="77">
        <f>SUM(F4:F12)</f>
        <v>18500</v>
      </c>
      <c r="H13" s="71"/>
    </row>
    <row r="14" spans="1:11" x14ac:dyDescent="0.2">
      <c r="A14" s="98"/>
      <c r="B14" s="68" t="s">
        <v>54</v>
      </c>
      <c r="C14" s="118"/>
      <c r="D14" s="127"/>
      <c r="E14" s="69"/>
      <c r="F14" s="16"/>
      <c r="G14" s="65"/>
      <c r="H14" s="71"/>
    </row>
    <row r="15" spans="1:11" x14ac:dyDescent="0.2">
      <c r="A15" s="98"/>
      <c r="B15" s="78" t="s">
        <v>54</v>
      </c>
      <c r="C15" s="119">
        <v>1</v>
      </c>
      <c r="D15" s="127" t="s">
        <v>35</v>
      </c>
      <c r="E15" s="31">
        <v>10000</v>
      </c>
      <c r="F15" s="31">
        <f>E15*C15</f>
        <v>10000</v>
      </c>
      <c r="G15" s="65"/>
      <c r="H15" s="71"/>
    </row>
    <row r="16" spans="1:11" ht="15" hidden="1" customHeight="1" x14ac:dyDescent="0.2">
      <c r="A16" s="98"/>
      <c r="B16" s="82"/>
      <c r="C16" s="119"/>
      <c r="D16" s="127"/>
      <c r="E16" s="31"/>
      <c r="F16" s="31">
        <f>E16*C16</f>
        <v>0</v>
      </c>
      <c r="G16" s="65"/>
      <c r="H16" s="71"/>
    </row>
    <row r="17" spans="1:8" hidden="1" x14ac:dyDescent="0.2">
      <c r="A17" s="98"/>
      <c r="B17" s="78"/>
      <c r="C17" s="119"/>
      <c r="D17" s="127"/>
      <c r="E17" s="31"/>
      <c r="F17" s="31">
        <f>E17*C17</f>
        <v>0</v>
      </c>
      <c r="G17" s="65"/>
      <c r="H17" s="71"/>
    </row>
    <row r="18" spans="1:8" ht="15.75" hidden="1" customHeight="1" x14ac:dyDescent="0.2">
      <c r="A18" s="98"/>
      <c r="B18" s="82"/>
      <c r="C18" s="119"/>
      <c r="D18" s="129"/>
      <c r="E18" s="31"/>
      <c r="F18" s="31">
        <f>E18*C18</f>
        <v>0</v>
      </c>
      <c r="G18" s="65"/>
      <c r="H18" s="71"/>
    </row>
    <row r="19" spans="1:8" x14ac:dyDescent="0.2">
      <c r="A19" s="98"/>
      <c r="B19" s="79"/>
      <c r="C19" s="120"/>
      <c r="D19" s="128"/>
      <c r="E19" s="80"/>
      <c r="F19" s="76" t="s">
        <v>36</v>
      </c>
      <c r="G19" s="77">
        <f>SUM(F15:F18)</f>
        <v>10000</v>
      </c>
      <c r="H19" s="71"/>
    </row>
    <row r="20" spans="1:8" x14ac:dyDescent="0.2">
      <c r="A20" s="98"/>
      <c r="B20" s="81" t="s">
        <v>55</v>
      </c>
      <c r="C20" s="118"/>
      <c r="D20" s="127"/>
      <c r="E20" s="69"/>
      <c r="F20" s="16"/>
      <c r="G20" s="65"/>
      <c r="H20" s="71"/>
    </row>
    <row r="21" spans="1:8" x14ac:dyDescent="0.2">
      <c r="A21" s="98"/>
      <c r="B21" s="100" t="s">
        <v>55</v>
      </c>
      <c r="C21" s="119">
        <v>26953</v>
      </c>
      <c r="D21" s="127" t="s">
        <v>51</v>
      </c>
      <c r="E21" s="31">
        <f>0.7*1.25</f>
        <v>0.875</v>
      </c>
      <c r="F21" s="31">
        <f>E21*C21</f>
        <v>23583.875</v>
      </c>
      <c r="G21" s="65"/>
      <c r="H21" s="71"/>
    </row>
    <row r="22" spans="1:8" x14ac:dyDescent="0.2">
      <c r="A22" s="98"/>
      <c r="B22" s="82" t="s">
        <v>46</v>
      </c>
      <c r="C22" s="119">
        <v>1</v>
      </c>
      <c r="D22" s="127" t="s">
        <v>35</v>
      </c>
      <c r="E22" s="31">
        <f>800*1.25</f>
        <v>1000</v>
      </c>
      <c r="F22" s="31">
        <f>E22*C22</f>
        <v>1000</v>
      </c>
      <c r="G22" s="65"/>
      <c r="H22" s="71"/>
    </row>
    <row r="23" spans="1:8" hidden="1" x14ac:dyDescent="0.2">
      <c r="A23" s="98"/>
      <c r="B23" s="82"/>
      <c r="C23" s="119"/>
      <c r="D23" s="127"/>
      <c r="E23" s="31"/>
      <c r="F23" s="31">
        <f t="shared" ref="F23" si="1">E23*C23</f>
        <v>0</v>
      </c>
      <c r="G23" s="65"/>
      <c r="H23" s="71"/>
    </row>
    <row r="24" spans="1:8" hidden="1" x14ac:dyDescent="0.2">
      <c r="A24" s="98"/>
      <c r="B24" s="82"/>
      <c r="C24" s="122"/>
      <c r="D24" s="127"/>
      <c r="E24" s="31"/>
      <c r="F24" s="31">
        <f>E24*C24</f>
        <v>0</v>
      </c>
      <c r="G24" s="65"/>
      <c r="H24" s="71"/>
    </row>
    <row r="25" spans="1:8" hidden="1" x14ac:dyDescent="0.2">
      <c r="A25" s="98"/>
      <c r="B25" s="82"/>
      <c r="C25" s="119"/>
      <c r="D25" s="129"/>
      <c r="E25" s="102"/>
      <c r="F25" s="31">
        <f>E25*C25</f>
        <v>0</v>
      </c>
      <c r="G25" s="65"/>
      <c r="H25" s="71"/>
    </row>
    <row r="26" spans="1:8" x14ac:dyDescent="0.2">
      <c r="A26" s="98"/>
      <c r="B26" s="83"/>
      <c r="C26" s="120"/>
      <c r="D26" s="128"/>
      <c r="E26" s="80"/>
      <c r="F26" s="76" t="s">
        <v>36</v>
      </c>
      <c r="G26" s="77">
        <f>SUM(F21:F24)</f>
        <v>24583.875</v>
      </c>
      <c r="H26" s="71"/>
    </row>
    <row r="27" spans="1:8" x14ac:dyDescent="0.2">
      <c r="A27" s="98"/>
      <c r="B27" s="81" t="s">
        <v>56</v>
      </c>
      <c r="C27" s="118"/>
      <c r="D27" s="127"/>
      <c r="E27" s="69"/>
      <c r="F27" s="16"/>
      <c r="G27" s="65"/>
      <c r="H27" s="71"/>
    </row>
    <row r="28" spans="1:8" x14ac:dyDescent="0.2">
      <c r="A28" s="98"/>
      <c r="B28" s="82" t="s">
        <v>57</v>
      </c>
      <c r="C28" s="119">
        <v>26953</v>
      </c>
      <c r="D28" s="127" t="s">
        <v>51</v>
      </c>
      <c r="E28" s="31">
        <v>1</v>
      </c>
      <c r="F28" s="31">
        <f t="shared" ref="F28" si="2">E28*C28</f>
        <v>26953</v>
      </c>
      <c r="G28" s="65"/>
      <c r="H28" s="71"/>
    </row>
    <row r="29" spans="1:8" x14ac:dyDescent="0.2">
      <c r="A29" s="98"/>
      <c r="B29" s="82" t="s">
        <v>58</v>
      </c>
      <c r="C29" s="119">
        <v>1497</v>
      </c>
      <c r="D29" s="127" t="s">
        <v>63</v>
      </c>
      <c r="E29" s="31">
        <v>35</v>
      </c>
      <c r="F29" s="31">
        <f>E29*C29</f>
        <v>52395</v>
      </c>
      <c r="G29" s="65"/>
      <c r="H29" s="71"/>
    </row>
    <row r="30" spans="1:8" x14ac:dyDescent="0.2">
      <c r="A30" s="98"/>
      <c r="B30" s="82"/>
      <c r="C30" s="119"/>
      <c r="D30" s="127"/>
      <c r="E30" s="31"/>
      <c r="F30" s="31">
        <f>E30*C30</f>
        <v>0</v>
      </c>
      <c r="G30" s="65"/>
      <c r="H30" s="71"/>
    </row>
    <row r="31" spans="1:8" hidden="1" x14ac:dyDescent="0.2">
      <c r="A31" s="98"/>
      <c r="B31" s="82"/>
      <c r="C31" s="119"/>
      <c r="D31" s="127"/>
      <c r="E31" s="31"/>
      <c r="F31" s="31">
        <f t="shared" ref="F31" si="3">E31*C31</f>
        <v>0</v>
      </c>
      <c r="G31" s="65"/>
      <c r="H31" s="71"/>
    </row>
    <row r="32" spans="1:8" hidden="1" x14ac:dyDescent="0.2">
      <c r="A32" s="98"/>
      <c r="B32" s="82"/>
      <c r="C32" s="119"/>
      <c r="D32" s="127"/>
      <c r="E32" s="31"/>
      <c r="F32" s="31">
        <f>E32*C32</f>
        <v>0</v>
      </c>
      <c r="G32" s="65"/>
      <c r="H32" s="71"/>
    </row>
    <row r="33" spans="1:8" hidden="1" x14ac:dyDescent="0.2">
      <c r="A33" s="98"/>
      <c r="B33" s="82"/>
      <c r="C33" s="119"/>
      <c r="D33" s="127"/>
      <c r="E33" s="31"/>
      <c r="F33" s="31">
        <f>E33*C33</f>
        <v>0</v>
      </c>
      <c r="G33" s="65"/>
      <c r="H33" s="71"/>
    </row>
    <row r="34" spans="1:8" hidden="1" x14ac:dyDescent="0.2">
      <c r="A34" s="98"/>
      <c r="B34" s="82"/>
      <c r="C34" s="119"/>
      <c r="D34" s="127"/>
      <c r="E34" s="31"/>
      <c r="F34" s="31">
        <f>E34*C34</f>
        <v>0</v>
      </c>
      <c r="G34" s="65"/>
      <c r="H34" s="71"/>
    </row>
    <row r="35" spans="1:8" hidden="1" x14ac:dyDescent="0.2">
      <c r="A35" s="98"/>
      <c r="B35" s="82"/>
      <c r="C35" s="119"/>
      <c r="D35" s="127"/>
      <c r="E35" s="31"/>
      <c r="F35" s="31">
        <f>E35*C35</f>
        <v>0</v>
      </c>
      <c r="G35" s="65"/>
      <c r="H35" s="71"/>
    </row>
    <row r="36" spans="1:8" x14ac:dyDescent="0.2">
      <c r="A36" s="98"/>
      <c r="B36" s="83"/>
      <c r="C36" s="120"/>
      <c r="D36" s="128"/>
      <c r="E36" s="80"/>
      <c r="F36" s="76" t="s">
        <v>36</v>
      </c>
      <c r="G36" s="77">
        <f>SUM(F28:F35)</f>
        <v>79348</v>
      </c>
      <c r="H36" s="71"/>
    </row>
    <row r="37" spans="1:8" x14ac:dyDescent="0.2">
      <c r="A37" s="98"/>
      <c r="B37" s="81" t="s">
        <v>59</v>
      </c>
      <c r="C37" s="118"/>
      <c r="D37" s="127"/>
      <c r="E37" s="69"/>
      <c r="F37" s="16"/>
      <c r="G37" s="65"/>
      <c r="H37" s="71"/>
    </row>
    <row r="38" spans="1:8" x14ac:dyDescent="0.2">
      <c r="A38" s="98"/>
      <c r="B38" s="82" t="s">
        <v>60</v>
      </c>
      <c r="C38" s="119">
        <v>4813</v>
      </c>
      <c r="D38" s="127" t="s">
        <v>63</v>
      </c>
      <c r="E38" s="31">
        <v>78</v>
      </c>
      <c r="F38" s="31">
        <f>E38*C38</f>
        <v>375414</v>
      </c>
      <c r="G38" s="65"/>
      <c r="H38" s="71"/>
    </row>
    <row r="39" spans="1:8" x14ac:dyDescent="0.2">
      <c r="A39" s="98"/>
      <c r="B39" s="82" t="s">
        <v>61</v>
      </c>
      <c r="C39" s="119">
        <v>1000</v>
      </c>
      <c r="D39" s="127" t="s">
        <v>42</v>
      </c>
      <c r="E39" s="31">
        <v>5</v>
      </c>
      <c r="F39" s="31">
        <f>E39*C39</f>
        <v>5000</v>
      </c>
      <c r="G39" s="65"/>
      <c r="H39" s="71"/>
    </row>
    <row r="40" spans="1:8" x14ac:dyDescent="0.2">
      <c r="A40" s="98"/>
      <c r="B40" s="82" t="s">
        <v>62</v>
      </c>
      <c r="C40" s="119">
        <v>20</v>
      </c>
      <c r="D40" s="127" t="s">
        <v>41</v>
      </c>
      <c r="E40" s="31">
        <f>(16*5+10)*2</f>
        <v>180</v>
      </c>
      <c r="F40" s="31">
        <f>E40*C40</f>
        <v>3600</v>
      </c>
      <c r="G40" s="65"/>
      <c r="H40" s="71"/>
    </row>
    <row r="41" spans="1:8" x14ac:dyDescent="0.2">
      <c r="A41" s="98"/>
      <c r="B41" s="82" t="s">
        <v>77</v>
      </c>
      <c r="C41" s="119">
        <v>30</v>
      </c>
      <c r="D41" s="127" t="s">
        <v>41</v>
      </c>
      <c r="E41" s="31">
        <v>3750</v>
      </c>
      <c r="F41" s="31">
        <f>E41*C41</f>
        <v>112500</v>
      </c>
      <c r="G41" s="65"/>
      <c r="H41" s="71"/>
    </row>
    <row r="42" spans="1:8" x14ac:dyDescent="0.2">
      <c r="A42" s="98"/>
      <c r="B42" s="82"/>
      <c r="C42" s="119"/>
      <c r="D42" s="127"/>
      <c r="E42" s="31"/>
      <c r="F42" s="31">
        <f>E42*C42</f>
        <v>0</v>
      </c>
      <c r="G42" s="65"/>
      <c r="H42" s="71"/>
    </row>
    <row r="43" spans="1:8" x14ac:dyDescent="0.2">
      <c r="A43" s="98"/>
      <c r="B43" s="83"/>
      <c r="C43" s="120"/>
      <c r="D43" s="128"/>
      <c r="E43" s="80"/>
      <c r="F43" s="76" t="s">
        <v>36</v>
      </c>
      <c r="G43" s="77">
        <f>SUM(F38:F42)</f>
        <v>496514</v>
      </c>
      <c r="H43" s="71"/>
    </row>
    <row r="44" spans="1:8" x14ac:dyDescent="0.2">
      <c r="A44" s="98"/>
      <c r="B44" s="68" t="s">
        <v>64</v>
      </c>
      <c r="C44" s="118"/>
      <c r="D44" s="127"/>
      <c r="E44" s="69"/>
      <c r="F44" s="16"/>
      <c r="G44" s="65"/>
      <c r="H44" s="71"/>
    </row>
    <row r="45" spans="1:8" x14ac:dyDescent="0.2">
      <c r="A45" s="98"/>
      <c r="B45" s="82" t="s">
        <v>65</v>
      </c>
      <c r="C45" s="119">
        <v>28638</v>
      </c>
      <c r="D45" s="129" t="s">
        <v>42</v>
      </c>
      <c r="E45" s="31">
        <v>0.75</v>
      </c>
      <c r="F45" s="31">
        <f t="shared" ref="F45:F52" si="4">E45*C45</f>
        <v>21478.5</v>
      </c>
      <c r="G45" s="65"/>
      <c r="H45" s="71"/>
    </row>
    <row r="46" spans="1:8" x14ac:dyDescent="0.2">
      <c r="A46" s="98"/>
      <c r="B46" s="82" t="s">
        <v>75</v>
      </c>
      <c r="C46" s="119">
        <v>30</v>
      </c>
      <c r="D46" s="129" t="s">
        <v>41</v>
      </c>
      <c r="E46" s="31">
        <v>350</v>
      </c>
      <c r="F46" s="31">
        <f t="shared" si="4"/>
        <v>10500</v>
      </c>
      <c r="G46" s="65"/>
      <c r="H46" s="71"/>
    </row>
    <row r="47" spans="1:8" x14ac:dyDescent="0.2">
      <c r="A47" s="98"/>
      <c r="B47" s="82" t="s">
        <v>66</v>
      </c>
      <c r="C47" s="119">
        <v>5</v>
      </c>
      <c r="D47" s="129" t="s">
        <v>41</v>
      </c>
      <c r="E47" s="31">
        <v>200</v>
      </c>
      <c r="F47" s="31">
        <f t="shared" si="4"/>
        <v>1000</v>
      </c>
      <c r="G47" s="65"/>
      <c r="H47" s="71"/>
    </row>
    <row r="48" spans="1:8" hidden="1" x14ac:dyDescent="0.2">
      <c r="A48" s="98"/>
      <c r="B48" s="82"/>
      <c r="C48" s="119"/>
      <c r="D48" s="129"/>
      <c r="E48" s="31"/>
      <c r="F48" s="31">
        <f t="shared" si="4"/>
        <v>0</v>
      </c>
      <c r="G48" s="65"/>
      <c r="H48" s="71"/>
    </row>
    <row r="49" spans="1:11" hidden="1" x14ac:dyDescent="0.2">
      <c r="A49" s="98"/>
      <c r="B49" s="78"/>
      <c r="C49" s="119"/>
      <c r="D49" s="130"/>
      <c r="E49" s="31"/>
      <c r="F49" s="31">
        <f t="shared" si="4"/>
        <v>0</v>
      </c>
      <c r="G49" s="65"/>
      <c r="H49" s="71"/>
    </row>
    <row r="50" spans="1:11" hidden="1" x14ac:dyDescent="0.2">
      <c r="A50" s="98"/>
      <c r="B50" s="100"/>
      <c r="C50" s="119"/>
      <c r="D50" s="130"/>
      <c r="E50" s="31"/>
      <c r="F50" s="31">
        <f t="shared" si="4"/>
        <v>0</v>
      </c>
      <c r="G50" s="65"/>
      <c r="H50" s="71"/>
    </row>
    <row r="51" spans="1:11" hidden="1" x14ac:dyDescent="0.2">
      <c r="A51" s="98"/>
      <c r="B51" s="82"/>
      <c r="C51" s="119"/>
      <c r="D51" s="129"/>
      <c r="E51" s="31"/>
      <c r="F51" s="31">
        <f t="shared" si="4"/>
        <v>0</v>
      </c>
      <c r="G51" s="65"/>
      <c r="H51" s="71"/>
    </row>
    <row r="52" spans="1:11" hidden="1" x14ac:dyDescent="0.2">
      <c r="A52" s="98"/>
      <c r="B52" s="82"/>
      <c r="C52" s="119"/>
      <c r="D52" s="129"/>
      <c r="E52" s="31"/>
      <c r="F52" s="31">
        <f t="shared" si="4"/>
        <v>0</v>
      </c>
      <c r="G52" s="65"/>
      <c r="H52" s="71"/>
    </row>
    <row r="53" spans="1:11" x14ac:dyDescent="0.2">
      <c r="A53" s="98"/>
      <c r="B53" s="79"/>
      <c r="C53" s="120"/>
      <c r="D53" s="128"/>
      <c r="E53" s="80"/>
      <c r="F53" s="76" t="s">
        <v>36</v>
      </c>
      <c r="G53" s="77">
        <f>SUM(F45:F52)</f>
        <v>32978.5</v>
      </c>
      <c r="H53" s="71"/>
    </row>
    <row r="54" spans="1:11" s="67" customFormat="1" ht="33" customHeight="1" x14ac:dyDescent="0.2">
      <c r="A54" s="103"/>
      <c r="B54" s="104"/>
      <c r="C54" s="123"/>
      <c r="D54" s="131"/>
      <c r="E54" s="104"/>
      <c r="F54" s="105" t="s">
        <v>52</v>
      </c>
      <c r="G54" s="106"/>
      <c r="H54" s="107">
        <f>SUM(G2:G53)</f>
        <v>661924.375</v>
      </c>
      <c r="I54" s="108"/>
      <c r="J54" s="109"/>
      <c r="K54" s="109"/>
    </row>
    <row r="55" spans="1:11" ht="15.75" thickBot="1" x14ac:dyDescent="0.25">
      <c r="A55" s="110"/>
      <c r="B55" s="111"/>
      <c r="C55" s="124"/>
      <c r="D55" s="132"/>
      <c r="E55" s="111"/>
      <c r="F55" s="112"/>
      <c r="G55" s="112"/>
      <c r="H55" s="113"/>
    </row>
    <row r="56" spans="1:11" ht="15.75" thickTop="1" x14ac:dyDescent="0.2"/>
  </sheetData>
  <pageMargins left="0.5" right="0.25" top="0.18" bottom="0.91" header="0.19" footer="0.46"/>
  <pageSetup scale="80" orientation="portrait" horizontalDpi="4294967292" verticalDpi="300" r:id="rId1"/>
  <headerFooter alignWithMargins="0">
    <oddFooter>&amp;L&amp;A &amp;D
&amp;F&amp;R&amp;P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opLeftCell="A4" zoomScale="75" zoomScaleNormal="75" zoomScaleSheetLayoutView="80" workbookViewId="0">
      <selection activeCell="A64" sqref="A64"/>
    </sheetView>
  </sheetViews>
  <sheetFormatPr defaultRowHeight="15" x14ac:dyDescent="0.2"/>
  <cols>
    <col min="1" max="1" width="8.42578125" style="114" customWidth="1"/>
    <col min="2" max="2" width="33.85546875" style="84" customWidth="1"/>
    <col min="3" max="3" width="13.5703125" style="125" customWidth="1"/>
    <col min="4" max="4" width="6.85546875" style="114" customWidth="1"/>
    <col min="5" max="5" width="12.28515625" style="84" customWidth="1"/>
    <col min="6" max="6" width="15.5703125" style="9" customWidth="1"/>
    <col min="7" max="7" width="16.7109375" style="9" bestFit="1" customWidth="1"/>
    <col min="8" max="8" width="16.5703125" style="9" bestFit="1" customWidth="1"/>
    <col min="9" max="9" width="12.28515625" style="84" customWidth="1"/>
    <col min="10" max="10" width="12.140625" style="99" customWidth="1"/>
    <col min="11" max="11" width="12.85546875" style="99" customWidth="1"/>
    <col min="12" max="16384" width="9.140625" style="72"/>
  </cols>
  <sheetData>
    <row r="1" spans="1:11" s="60" customFormat="1" ht="33" customHeight="1" thickTop="1" thickBot="1" x14ac:dyDescent="0.25">
      <c r="A1" s="91" t="s">
        <v>43</v>
      </c>
      <c r="B1" s="56" t="s">
        <v>29</v>
      </c>
      <c r="C1" s="116" t="s">
        <v>30</v>
      </c>
      <c r="D1" s="56" t="s">
        <v>31</v>
      </c>
      <c r="E1" s="57" t="s">
        <v>32</v>
      </c>
      <c r="F1" s="58" t="s">
        <v>33</v>
      </c>
      <c r="G1" s="58" t="s">
        <v>34</v>
      </c>
      <c r="H1" s="59" t="s">
        <v>44</v>
      </c>
      <c r="I1" s="92"/>
      <c r="J1" s="93"/>
      <c r="K1" s="93"/>
    </row>
    <row r="2" spans="1:11" s="67" customFormat="1" ht="15" customHeight="1" x14ac:dyDescent="0.2">
      <c r="A2" s="94"/>
      <c r="B2" s="95" t="s">
        <v>45</v>
      </c>
      <c r="C2" s="117"/>
      <c r="D2" s="126"/>
      <c r="E2" s="63"/>
      <c r="F2" s="64"/>
      <c r="G2" s="65"/>
      <c r="H2" s="66"/>
      <c r="I2" s="96"/>
      <c r="J2" s="97"/>
      <c r="K2" s="97"/>
    </row>
    <row r="3" spans="1:11" x14ac:dyDescent="0.2">
      <c r="A3" s="98"/>
      <c r="B3" s="101" t="s">
        <v>73</v>
      </c>
      <c r="C3" s="118"/>
      <c r="D3" s="127"/>
      <c r="E3" s="69"/>
      <c r="F3" s="16"/>
      <c r="G3" s="65"/>
      <c r="H3" s="71"/>
    </row>
    <row r="4" spans="1:11" x14ac:dyDescent="0.2">
      <c r="A4" s="98"/>
      <c r="B4" s="78" t="s">
        <v>53</v>
      </c>
      <c r="C4" s="119">
        <v>14</v>
      </c>
      <c r="D4" s="127" t="s">
        <v>41</v>
      </c>
      <c r="E4" s="31">
        <v>250</v>
      </c>
      <c r="F4" s="31">
        <f t="shared" ref="F4:F11" si="0">E4*C4</f>
        <v>3500</v>
      </c>
      <c r="G4" s="65"/>
      <c r="H4" s="71"/>
    </row>
    <row r="5" spans="1:11" x14ac:dyDescent="0.2">
      <c r="A5" s="98"/>
      <c r="B5" s="100" t="s">
        <v>74</v>
      </c>
      <c r="C5" s="119">
        <v>50</v>
      </c>
      <c r="D5" s="127" t="s">
        <v>41</v>
      </c>
      <c r="E5" s="31">
        <v>300</v>
      </c>
      <c r="F5" s="31">
        <f t="shared" si="0"/>
        <v>15000</v>
      </c>
      <c r="G5" s="65"/>
      <c r="H5" s="71"/>
    </row>
    <row r="6" spans="1:11" ht="15.75" hidden="1" customHeight="1" x14ac:dyDescent="0.2">
      <c r="A6" s="98"/>
      <c r="B6" s="78"/>
      <c r="C6" s="119"/>
      <c r="D6" s="127"/>
      <c r="E6" s="31"/>
      <c r="F6" s="31">
        <f t="shared" si="0"/>
        <v>0</v>
      </c>
      <c r="G6" s="65"/>
      <c r="H6" s="71"/>
    </row>
    <row r="7" spans="1:11" hidden="1" x14ac:dyDescent="0.2">
      <c r="A7" s="98"/>
      <c r="B7" s="100"/>
      <c r="C7" s="119"/>
      <c r="D7" s="127"/>
      <c r="E7" s="31"/>
      <c r="F7" s="31">
        <f t="shared" si="0"/>
        <v>0</v>
      </c>
      <c r="G7" s="65"/>
      <c r="H7" s="71"/>
    </row>
    <row r="8" spans="1:11" ht="15.75" hidden="1" customHeight="1" x14ac:dyDescent="0.2">
      <c r="A8" s="98"/>
      <c r="B8" s="78"/>
      <c r="C8" s="119"/>
      <c r="D8" s="127"/>
      <c r="E8" s="31"/>
      <c r="F8" s="31">
        <f t="shared" si="0"/>
        <v>0</v>
      </c>
      <c r="G8" s="65"/>
      <c r="H8" s="71"/>
    </row>
    <row r="9" spans="1:11" ht="15.75" hidden="1" customHeight="1" x14ac:dyDescent="0.2">
      <c r="A9" s="98"/>
      <c r="B9" s="78"/>
      <c r="C9" s="119"/>
      <c r="D9" s="127"/>
      <c r="E9" s="31"/>
      <c r="F9" s="31">
        <f>E9*C9</f>
        <v>0</v>
      </c>
      <c r="G9" s="65"/>
      <c r="H9" s="71"/>
    </row>
    <row r="10" spans="1:11" hidden="1" x14ac:dyDescent="0.2">
      <c r="A10" s="98"/>
      <c r="B10" s="100"/>
      <c r="C10" s="119"/>
      <c r="D10" s="127"/>
      <c r="E10" s="31"/>
      <c r="F10" s="31">
        <f t="shared" si="0"/>
        <v>0</v>
      </c>
      <c r="G10" s="65"/>
      <c r="H10" s="71"/>
    </row>
    <row r="11" spans="1:11" ht="15.75" hidden="1" customHeight="1" x14ac:dyDescent="0.2">
      <c r="A11" s="98"/>
      <c r="B11" s="78" t="s">
        <v>47</v>
      </c>
      <c r="C11" s="119">
        <v>0</v>
      </c>
      <c r="D11" s="127" t="s">
        <v>48</v>
      </c>
      <c r="E11" s="31"/>
      <c r="F11" s="31">
        <f t="shared" si="0"/>
        <v>0</v>
      </c>
      <c r="G11" s="65"/>
      <c r="H11" s="71"/>
    </row>
    <row r="12" spans="1:11" ht="15.75" hidden="1" customHeight="1" x14ac:dyDescent="0.2">
      <c r="A12" s="98"/>
      <c r="B12" s="78" t="s">
        <v>49</v>
      </c>
      <c r="C12" s="119">
        <v>0</v>
      </c>
      <c r="D12" s="127" t="s">
        <v>50</v>
      </c>
      <c r="E12" s="31"/>
      <c r="F12" s="31">
        <f>E12*C12</f>
        <v>0</v>
      </c>
      <c r="G12" s="65"/>
      <c r="H12" s="71"/>
    </row>
    <row r="13" spans="1:11" x14ac:dyDescent="0.2">
      <c r="A13" s="98"/>
      <c r="B13" s="74"/>
      <c r="C13" s="121"/>
      <c r="D13" s="128"/>
      <c r="E13" s="75"/>
      <c r="F13" s="76" t="s">
        <v>36</v>
      </c>
      <c r="G13" s="77">
        <f>SUM(F4:F12)</f>
        <v>18500</v>
      </c>
      <c r="H13" s="71"/>
    </row>
    <row r="14" spans="1:11" x14ac:dyDescent="0.2">
      <c r="A14" s="98"/>
      <c r="B14" s="68" t="s">
        <v>54</v>
      </c>
      <c r="C14" s="118"/>
      <c r="D14" s="127"/>
      <c r="E14" s="69"/>
      <c r="F14" s="16"/>
      <c r="G14" s="65"/>
      <c r="H14" s="71"/>
    </row>
    <row r="15" spans="1:11" x14ac:dyDescent="0.2">
      <c r="A15" s="98"/>
      <c r="B15" s="78" t="s">
        <v>54</v>
      </c>
      <c r="C15" s="119">
        <v>1</v>
      </c>
      <c r="D15" s="127" t="s">
        <v>35</v>
      </c>
      <c r="E15" s="31">
        <v>30000</v>
      </c>
      <c r="F15" s="31">
        <f>E15*C15</f>
        <v>30000</v>
      </c>
      <c r="G15" s="65"/>
      <c r="H15" s="71"/>
    </row>
    <row r="16" spans="1:11" ht="15" hidden="1" customHeight="1" x14ac:dyDescent="0.2">
      <c r="A16" s="98"/>
      <c r="B16" s="82"/>
      <c r="C16" s="119"/>
      <c r="D16" s="127"/>
      <c r="E16" s="31"/>
      <c r="F16" s="31">
        <f>E16*C16</f>
        <v>0</v>
      </c>
      <c r="G16" s="65"/>
      <c r="H16" s="71"/>
    </row>
    <row r="17" spans="1:8" hidden="1" x14ac:dyDescent="0.2">
      <c r="A17" s="98"/>
      <c r="B17" s="78"/>
      <c r="C17" s="119"/>
      <c r="D17" s="127"/>
      <c r="E17" s="31"/>
      <c r="F17" s="31">
        <f>E17*C17</f>
        <v>0</v>
      </c>
      <c r="G17" s="65"/>
      <c r="H17" s="71"/>
    </row>
    <row r="18" spans="1:8" ht="15.75" hidden="1" customHeight="1" x14ac:dyDescent="0.2">
      <c r="A18" s="98"/>
      <c r="B18" s="82"/>
      <c r="C18" s="119"/>
      <c r="D18" s="129"/>
      <c r="E18" s="31"/>
      <c r="F18" s="31">
        <f>E18*C18</f>
        <v>0</v>
      </c>
      <c r="G18" s="65"/>
      <c r="H18" s="71"/>
    </row>
    <row r="19" spans="1:8" x14ac:dyDescent="0.2">
      <c r="A19" s="98"/>
      <c r="B19" s="79"/>
      <c r="C19" s="120"/>
      <c r="D19" s="128"/>
      <c r="E19" s="80"/>
      <c r="F19" s="76" t="s">
        <v>36</v>
      </c>
      <c r="G19" s="77">
        <f>SUM(F15:F18)</f>
        <v>30000</v>
      </c>
      <c r="H19" s="71"/>
    </row>
    <row r="20" spans="1:8" x14ac:dyDescent="0.2">
      <c r="A20" s="98"/>
      <c r="B20" s="81" t="s">
        <v>55</v>
      </c>
      <c r="C20" s="118"/>
      <c r="D20" s="127"/>
      <c r="E20" s="69"/>
      <c r="F20" s="16"/>
      <c r="G20" s="65"/>
      <c r="H20" s="71"/>
    </row>
    <row r="21" spans="1:8" x14ac:dyDescent="0.2">
      <c r="A21" s="98"/>
      <c r="B21" s="100" t="s">
        <v>55</v>
      </c>
      <c r="C21" s="119">
        <v>26953</v>
      </c>
      <c r="D21" s="127" t="s">
        <v>51</v>
      </c>
      <c r="E21" s="31">
        <v>1</v>
      </c>
      <c r="F21" s="31">
        <f>E21*C21</f>
        <v>26953</v>
      </c>
      <c r="G21" s="65"/>
      <c r="H21" s="71"/>
    </row>
    <row r="22" spans="1:8" x14ac:dyDescent="0.2">
      <c r="A22" s="98"/>
      <c r="B22" s="82"/>
      <c r="C22" s="119"/>
      <c r="D22" s="127"/>
      <c r="E22" s="31"/>
      <c r="F22" s="31">
        <f>E22*C22</f>
        <v>0</v>
      </c>
      <c r="G22" s="65"/>
      <c r="H22" s="71"/>
    </row>
    <row r="23" spans="1:8" hidden="1" x14ac:dyDescent="0.2">
      <c r="A23" s="98"/>
      <c r="B23" s="82"/>
      <c r="C23" s="119"/>
      <c r="D23" s="127"/>
      <c r="E23" s="31"/>
      <c r="F23" s="31">
        <f t="shared" ref="F23" si="1">E23*C23</f>
        <v>0</v>
      </c>
      <c r="G23" s="65"/>
      <c r="H23" s="71"/>
    </row>
    <row r="24" spans="1:8" hidden="1" x14ac:dyDescent="0.2">
      <c r="A24" s="98"/>
      <c r="B24" s="82"/>
      <c r="C24" s="122"/>
      <c r="D24" s="127"/>
      <c r="E24" s="31"/>
      <c r="F24" s="31">
        <f>E24*C24</f>
        <v>0</v>
      </c>
      <c r="G24" s="65"/>
      <c r="H24" s="71"/>
    </row>
    <row r="25" spans="1:8" hidden="1" x14ac:dyDescent="0.2">
      <c r="A25" s="98"/>
      <c r="B25" s="82"/>
      <c r="C25" s="119"/>
      <c r="D25" s="129"/>
      <c r="E25" s="102"/>
      <c r="F25" s="31">
        <f>E25*C25</f>
        <v>0</v>
      </c>
      <c r="G25" s="65"/>
      <c r="H25" s="71"/>
    </row>
    <row r="26" spans="1:8" x14ac:dyDescent="0.2">
      <c r="A26" s="98"/>
      <c r="B26" s="83"/>
      <c r="C26" s="120"/>
      <c r="D26" s="128"/>
      <c r="E26" s="80"/>
      <c r="F26" s="76" t="s">
        <v>36</v>
      </c>
      <c r="G26" s="77">
        <f>SUM(F21:F24)</f>
        <v>26953</v>
      </c>
      <c r="H26" s="71"/>
    </row>
    <row r="27" spans="1:8" x14ac:dyDescent="0.2">
      <c r="A27" s="98"/>
      <c r="B27" s="81" t="s">
        <v>56</v>
      </c>
      <c r="C27" s="118"/>
      <c r="D27" s="127"/>
      <c r="E27" s="69"/>
      <c r="F27" s="16"/>
      <c r="G27" s="65"/>
      <c r="H27" s="71"/>
    </row>
    <row r="28" spans="1:8" x14ac:dyDescent="0.2">
      <c r="A28" s="98"/>
      <c r="B28" s="82" t="s">
        <v>57</v>
      </c>
      <c r="C28" s="119">
        <v>26953</v>
      </c>
      <c r="D28" s="127" t="s">
        <v>51</v>
      </c>
      <c r="E28" s="31">
        <v>1</v>
      </c>
      <c r="F28" s="31">
        <f t="shared" ref="F28" si="2">E28*C28</f>
        <v>26953</v>
      </c>
      <c r="G28" s="65"/>
      <c r="H28" s="71"/>
    </row>
    <row r="29" spans="1:8" x14ac:dyDescent="0.2">
      <c r="A29" s="98"/>
      <c r="B29" s="82" t="s">
        <v>58</v>
      </c>
      <c r="C29" s="119">
        <v>1497</v>
      </c>
      <c r="D29" s="127" t="s">
        <v>63</v>
      </c>
      <c r="E29" s="31">
        <v>30</v>
      </c>
      <c r="F29" s="31">
        <f>E29*C29</f>
        <v>44910</v>
      </c>
      <c r="G29" s="65"/>
      <c r="H29" s="71"/>
    </row>
    <row r="30" spans="1:8" x14ac:dyDescent="0.2">
      <c r="A30" s="98"/>
      <c r="B30" s="82"/>
      <c r="C30" s="119"/>
      <c r="D30" s="127"/>
      <c r="E30" s="31"/>
      <c r="F30" s="31">
        <f>E30*C30</f>
        <v>0</v>
      </c>
      <c r="G30" s="65"/>
      <c r="H30" s="71"/>
    </row>
    <row r="31" spans="1:8" hidden="1" x14ac:dyDescent="0.2">
      <c r="A31" s="98"/>
      <c r="B31" s="82"/>
      <c r="C31" s="119"/>
      <c r="D31" s="127"/>
      <c r="E31" s="31"/>
      <c r="F31" s="31">
        <f t="shared" ref="F31" si="3">E31*C31</f>
        <v>0</v>
      </c>
      <c r="G31" s="65"/>
      <c r="H31" s="71"/>
    </row>
    <row r="32" spans="1:8" hidden="1" x14ac:dyDescent="0.2">
      <c r="A32" s="98"/>
      <c r="B32" s="82"/>
      <c r="C32" s="119"/>
      <c r="D32" s="127"/>
      <c r="E32" s="31"/>
      <c r="F32" s="31">
        <f>E32*C32</f>
        <v>0</v>
      </c>
      <c r="G32" s="65"/>
      <c r="H32" s="71"/>
    </row>
    <row r="33" spans="1:8" hidden="1" x14ac:dyDescent="0.2">
      <c r="A33" s="98"/>
      <c r="B33" s="82"/>
      <c r="C33" s="119"/>
      <c r="D33" s="127"/>
      <c r="E33" s="31"/>
      <c r="F33" s="31">
        <f>E33*C33</f>
        <v>0</v>
      </c>
      <c r="G33" s="65"/>
      <c r="H33" s="71"/>
    </row>
    <row r="34" spans="1:8" hidden="1" x14ac:dyDescent="0.2">
      <c r="A34" s="98"/>
      <c r="B34" s="82"/>
      <c r="C34" s="119"/>
      <c r="D34" s="127"/>
      <c r="E34" s="31"/>
      <c r="F34" s="31">
        <f>E34*C34</f>
        <v>0</v>
      </c>
      <c r="G34" s="65"/>
      <c r="H34" s="71"/>
    </row>
    <row r="35" spans="1:8" hidden="1" x14ac:dyDescent="0.2">
      <c r="A35" s="98"/>
      <c r="B35" s="82"/>
      <c r="C35" s="119"/>
      <c r="D35" s="127"/>
      <c r="E35" s="31"/>
      <c r="F35" s="31">
        <f>E35*C35</f>
        <v>0</v>
      </c>
      <c r="G35" s="65"/>
      <c r="H35" s="71"/>
    </row>
    <row r="36" spans="1:8" x14ac:dyDescent="0.2">
      <c r="A36" s="98"/>
      <c r="B36" s="83"/>
      <c r="C36" s="120"/>
      <c r="D36" s="128"/>
      <c r="E36" s="80"/>
      <c r="F36" s="76" t="s">
        <v>36</v>
      </c>
      <c r="G36" s="77">
        <f>SUM(F28:F35)</f>
        <v>71863</v>
      </c>
      <c r="H36" s="71"/>
    </row>
    <row r="37" spans="1:8" x14ac:dyDescent="0.2">
      <c r="A37" s="98"/>
      <c r="B37" s="81" t="s">
        <v>59</v>
      </c>
      <c r="C37" s="118"/>
      <c r="D37" s="127"/>
      <c r="E37" s="69"/>
      <c r="F37" s="16"/>
      <c r="G37" s="65"/>
      <c r="H37" s="71"/>
    </row>
    <row r="38" spans="1:8" x14ac:dyDescent="0.2">
      <c r="A38" s="98"/>
      <c r="B38" s="82" t="s">
        <v>60</v>
      </c>
      <c r="C38" s="119">
        <v>4813</v>
      </c>
      <c r="D38" s="127" t="s">
        <v>63</v>
      </c>
      <c r="E38" s="31">
        <v>75</v>
      </c>
      <c r="F38" s="31">
        <f>E38*C38</f>
        <v>360975</v>
      </c>
      <c r="G38" s="65"/>
      <c r="H38" s="71"/>
    </row>
    <row r="39" spans="1:8" x14ac:dyDescent="0.2">
      <c r="A39" s="98"/>
      <c r="B39" s="82" t="s">
        <v>61</v>
      </c>
      <c r="C39" s="119">
        <v>1000</v>
      </c>
      <c r="D39" s="127" t="s">
        <v>42</v>
      </c>
      <c r="E39" s="31">
        <v>4</v>
      </c>
      <c r="F39" s="31">
        <f>E39*C39</f>
        <v>4000</v>
      </c>
      <c r="G39" s="65"/>
      <c r="H39" s="71"/>
    </row>
    <row r="40" spans="1:8" x14ac:dyDescent="0.2">
      <c r="A40" s="98"/>
      <c r="B40" s="82" t="s">
        <v>62</v>
      </c>
      <c r="C40" s="119">
        <v>20</v>
      </c>
      <c r="D40" s="127" t="s">
        <v>41</v>
      </c>
      <c r="E40" s="31">
        <f>(16*5+10)*3</f>
        <v>270</v>
      </c>
      <c r="F40" s="31">
        <f>E40*C40</f>
        <v>5400</v>
      </c>
      <c r="G40" s="65"/>
      <c r="H40" s="71"/>
    </row>
    <row r="41" spans="1:8" x14ac:dyDescent="0.2">
      <c r="A41" s="98"/>
      <c r="B41" s="82" t="s">
        <v>77</v>
      </c>
      <c r="C41" s="119">
        <v>30</v>
      </c>
      <c r="D41" s="127" t="s">
        <v>41</v>
      </c>
      <c r="E41" s="31">
        <v>2000</v>
      </c>
      <c r="F41" s="31">
        <f>E41*C41</f>
        <v>60000</v>
      </c>
      <c r="G41" s="65"/>
      <c r="H41" s="71"/>
    </row>
    <row r="42" spans="1:8" x14ac:dyDescent="0.2">
      <c r="A42" s="98"/>
      <c r="B42" s="82"/>
      <c r="C42" s="119"/>
      <c r="D42" s="127"/>
      <c r="E42" s="31"/>
      <c r="F42" s="31">
        <f>E42*C42</f>
        <v>0</v>
      </c>
      <c r="G42" s="65"/>
      <c r="H42" s="71"/>
    </row>
    <row r="43" spans="1:8" x14ac:dyDescent="0.2">
      <c r="A43" s="98"/>
      <c r="B43" s="83"/>
      <c r="C43" s="120"/>
      <c r="D43" s="128"/>
      <c r="E43" s="80"/>
      <c r="F43" s="76" t="s">
        <v>36</v>
      </c>
      <c r="G43" s="77">
        <f>SUM(F38:F42)</f>
        <v>430375</v>
      </c>
      <c r="H43" s="71"/>
    </row>
    <row r="44" spans="1:8" x14ac:dyDescent="0.2">
      <c r="A44" s="98"/>
      <c r="B44" s="68" t="s">
        <v>64</v>
      </c>
      <c r="C44" s="118"/>
      <c r="D44" s="127"/>
      <c r="E44" s="69"/>
      <c r="F44" s="16"/>
      <c r="G44" s="65"/>
      <c r="H44" s="71"/>
    </row>
    <row r="45" spans="1:8" x14ac:dyDescent="0.2">
      <c r="A45" s="98"/>
      <c r="B45" s="82" t="s">
        <v>65</v>
      </c>
      <c r="C45" s="119">
        <v>28638</v>
      </c>
      <c r="D45" s="129" t="s">
        <v>42</v>
      </c>
      <c r="E45" s="31">
        <v>0.75</v>
      </c>
      <c r="F45" s="31">
        <f t="shared" ref="F45:F52" si="4">E45*C45</f>
        <v>21478.5</v>
      </c>
      <c r="G45" s="65"/>
      <c r="H45" s="71"/>
    </row>
    <row r="46" spans="1:8" x14ac:dyDescent="0.2">
      <c r="A46" s="98"/>
      <c r="B46" s="82" t="s">
        <v>75</v>
      </c>
      <c r="C46" s="119">
        <v>30</v>
      </c>
      <c r="D46" s="129" t="s">
        <v>41</v>
      </c>
      <c r="E46" s="31">
        <v>350</v>
      </c>
      <c r="F46" s="31">
        <f t="shared" si="4"/>
        <v>10500</v>
      </c>
      <c r="G46" s="65"/>
      <c r="H46" s="71"/>
    </row>
    <row r="47" spans="1:8" x14ac:dyDescent="0.2">
      <c r="A47" s="98"/>
      <c r="B47" s="82" t="s">
        <v>66</v>
      </c>
      <c r="C47" s="119">
        <v>5</v>
      </c>
      <c r="D47" s="129" t="s">
        <v>41</v>
      </c>
      <c r="E47" s="31">
        <v>200</v>
      </c>
      <c r="F47" s="31">
        <f t="shared" si="4"/>
        <v>1000</v>
      </c>
      <c r="G47" s="65"/>
      <c r="H47" s="71"/>
    </row>
    <row r="48" spans="1:8" hidden="1" x14ac:dyDescent="0.2">
      <c r="A48" s="98"/>
      <c r="B48" s="82"/>
      <c r="C48" s="119"/>
      <c r="D48" s="129"/>
      <c r="E48" s="31"/>
      <c r="F48" s="31">
        <f t="shared" si="4"/>
        <v>0</v>
      </c>
      <c r="G48" s="65"/>
      <c r="H48" s="71"/>
    </row>
    <row r="49" spans="1:11" hidden="1" x14ac:dyDescent="0.2">
      <c r="A49" s="98"/>
      <c r="B49" s="78"/>
      <c r="C49" s="119"/>
      <c r="D49" s="130"/>
      <c r="E49" s="31"/>
      <c r="F49" s="31">
        <f t="shared" si="4"/>
        <v>0</v>
      </c>
      <c r="G49" s="65"/>
      <c r="H49" s="71"/>
    </row>
    <row r="50" spans="1:11" hidden="1" x14ac:dyDescent="0.2">
      <c r="A50" s="98"/>
      <c r="B50" s="100"/>
      <c r="C50" s="119"/>
      <c r="D50" s="130"/>
      <c r="E50" s="31"/>
      <c r="F50" s="31">
        <f t="shared" si="4"/>
        <v>0</v>
      </c>
      <c r="G50" s="65"/>
      <c r="H50" s="71"/>
    </row>
    <row r="51" spans="1:11" hidden="1" x14ac:dyDescent="0.2">
      <c r="A51" s="98"/>
      <c r="B51" s="82"/>
      <c r="C51" s="119"/>
      <c r="D51" s="129"/>
      <c r="E51" s="31"/>
      <c r="F51" s="31">
        <f t="shared" si="4"/>
        <v>0</v>
      </c>
      <c r="G51" s="65"/>
      <c r="H51" s="71"/>
    </row>
    <row r="52" spans="1:11" hidden="1" x14ac:dyDescent="0.2">
      <c r="A52" s="98"/>
      <c r="B52" s="82"/>
      <c r="C52" s="119"/>
      <c r="D52" s="129"/>
      <c r="E52" s="31"/>
      <c r="F52" s="31">
        <f t="shared" si="4"/>
        <v>0</v>
      </c>
      <c r="G52" s="65"/>
      <c r="H52" s="71"/>
    </row>
    <row r="53" spans="1:11" x14ac:dyDescent="0.2">
      <c r="A53" s="98"/>
      <c r="B53" s="79"/>
      <c r="C53" s="120"/>
      <c r="D53" s="128"/>
      <c r="E53" s="80"/>
      <c r="F53" s="76" t="s">
        <v>36</v>
      </c>
      <c r="G53" s="77">
        <f>SUM(F45:F52)</f>
        <v>32978.5</v>
      </c>
      <c r="H53" s="71"/>
    </row>
    <row r="54" spans="1:11" s="67" customFormat="1" ht="33" customHeight="1" x14ac:dyDescent="0.2">
      <c r="A54" s="103"/>
      <c r="B54" s="104"/>
      <c r="C54" s="123"/>
      <c r="D54" s="131"/>
      <c r="E54" s="104"/>
      <c r="F54" s="105" t="s">
        <v>52</v>
      </c>
      <c r="G54" s="106"/>
      <c r="H54" s="107">
        <f>SUM(G2:G53)</f>
        <v>610669.5</v>
      </c>
      <c r="I54" s="108"/>
      <c r="J54" s="109"/>
      <c r="K54" s="109"/>
    </row>
    <row r="55" spans="1:11" ht="15.75" thickBot="1" x14ac:dyDescent="0.25">
      <c r="A55" s="110"/>
      <c r="B55" s="111"/>
      <c r="C55" s="124"/>
      <c r="D55" s="132"/>
      <c r="E55" s="111"/>
      <c r="F55" s="112"/>
      <c r="G55" s="112"/>
      <c r="H55" s="113"/>
    </row>
    <row r="56" spans="1:11" ht="15.75" thickTop="1" x14ac:dyDescent="0.2"/>
  </sheetData>
  <pageMargins left="0.5" right="0.25" top="0.18" bottom="0.91" header="0.19" footer="0.46"/>
  <pageSetup scale="81" orientation="portrait" horizontalDpi="4294967292" verticalDpi="300" r:id="rId1"/>
  <headerFooter alignWithMargins="0">
    <oddFooter>&amp;L&amp;A &amp;D
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 Actual Budget</vt:lpstr>
      <vt:lpstr>Non-Construction Detail</vt:lpstr>
      <vt:lpstr>Const Detail-Budget</vt:lpstr>
      <vt:lpstr>Const Detail-non-RIIA roads</vt:lpstr>
      <vt:lpstr>Const Detail-Puget</vt:lpstr>
      <vt:lpstr>Const Detail-Looker</vt:lpstr>
      <vt:lpstr>'Const Detail-Budget'!Print_Titles</vt:lpstr>
      <vt:lpstr>'Const Detail-Looker'!Print_Titles</vt:lpstr>
      <vt:lpstr>'Const Detail-non-RIIA roads'!Print_Titles</vt:lpstr>
      <vt:lpstr>'Const Detail-Puget'!Print_Titles</vt:lpstr>
      <vt:lpstr>'Non-Construction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RJDAssoc</dc:creator>
  <cp:lastModifiedBy>RJDAssoc</cp:lastModifiedBy>
  <cp:lastPrinted>2016-03-18T18:12:40Z</cp:lastPrinted>
  <dcterms:created xsi:type="dcterms:W3CDTF">2015-08-25T20:18:19Z</dcterms:created>
  <dcterms:modified xsi:type="dcterms:W3CDTF">2016-03-18T18:12:47Z</dcterms:modified>
</cp:coreProperties>
</file>